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drawings/drawing2.xml" ContentType="application/vnd.openxmlformats-officedocument.drawing+xml"/>
  <Override PartName="/xl/comments3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lcino.cortesao\Downloads\"/>
    </mc:Choice>
  </mc:AlternateContent>
  <xr:revisionPtr revIDLastSave="0" documentId="13_ncr:1_{2992EAB1-CFA0-4CAE-835D-58CEDFF0433B}" xr6:coauthVersionLast="47" xr6:coauthVersionMax="47" xr10:uidLastSave="{00000000-0000-0000-0000-000000000000}"/>
  <workbookProtection workbookAlgorithmName="SHA-512" workbookHashValue="6OCCGvHK4sdkcEG1NGdgtvSnRin0rvX4SJRwfQCwjxePVdubDAH3Wqa0KcfoLIVez9uDrycq5cxgxZ0K+1OBuA==" workbookSaltValue="JJRd0RpktaeOTjEje/t2XA==" workbookSpinCount="100000" lockStructure="1"/>
  <bookViews>
    <workbookView xWindow="-120" yWindow="-120" windowWidth="29040" windowHeight="16440" tabRatio="812" firstSheet="21" activeTab="39" xr2:uid="{00000000-000D-0000-FFFF-FFFF00000000}"/>
  </bookViews>
  <sheets>
    <sheet name="Capa" sheetId="13" r:id="rId1"/>
    <sheet name="Instruções de preenchimento" sheetId="12" r:id="rId2"/>
    <sheet name="1_Caracterização" sheetId="1" r:id="rId3"/>
    <sheet name="2_Infraestruturas_Alta" sheetId="7" r:id="rId4"/>
    <sheet name="3_Atividade_METAS_Alta" sheetId="2" r:id="rId5"/>
    <sheet name="4_Invest-Medidas-Alta (Resumo)" sheetId="3" r:id="rId6"/>
    <sheet name="4.1" sheetId="4" r:id="rId7"/>
    <sheet name="4.2" sheetId="14" r:id="rId8"/>
    <sheet name="4.3" sheetId="15" r:id="rId9"/>
    <sheet name="4.4" sheetId="16" r:id="rId10"/>
    <sheet name="4.5" sheetId="17" r:id="rId11"/>
    <sheet name="4.6" sheetId="18" r:id="rId12"/>
    <sheet name="4.7" sheetId="19" r:id="rId13"/>
    <sheet name="4.8" sheetId="20" r:id="rId14"/>
    <sheet name="4.9" sheetId="21" r:id="rId15"/>
    <sheet name="4.10" sheetId="22" r:id="rId16"/>
    <sheet name="4.11" sheetId="23" r:id="rId17"/>
    <sheet name="4.12" sheetId="24" r:id="rId18"/>
    <sheet name="4.13" sheetId="25" r:id="rId19"/>
    <sheet name="4.14" sheetId="26" r:id="rId20"/>
    <sheet name="4.15" sheetId="27" r:id="rId21"/>
    <sheet name="5_Infraestruturas_Baixa" sheetId="9" r:id="rId22"/>
    <sheet name="6_Atividade_METAS_Baixa" sheetId="10" r:id="rId23"/>
    <sheet name="7_Invest-Medidas-Baixa (Resumo)" sheetId="11" r:id="rId24"/>
    <sheet name="7.1" sheetId="8" r:id="rId25"/>
    <sheet name="7.2" sheetId="30" r:id="rId26"/>
    <sheet name="7.3" sheetId="31" r:id="rId27"/>
    <sheet name="7.4" sheetId="32" r:id="rId28"/>
    <sheet name="7.5" sheetId="33" r:id="rId29"/>
    <sheet name="7.6" sheetId="34" r:id="rId30"/>
    <sheet name="7.7" sheetId="35" r:id="rId31"/>
    <sheet name="7.8" sheetId="36" r:id="rId32"/>
    <sheet name="7.9" sheetId="37" r:id="rId33"/>
    <sheet name="7.10" sheetId="38" r:id="rId34"/>
    <sheet name="7.11" sheetId="39" r:id="rId35"/>
    <sheet name="7.12" sheetId="40" r:id="rId36"/>
    <sheet name="7.13" sheetId="41" r:id="rId37"/>
    <sheet name="7.14" sheetId="42" r:id="rId38"/>
    <sheet name="7.15" sheetId="43" r:id="rId39"/>
    <sheet name="8_Fluxograma IO" sheetId="5" r:id="rId40"/>
    <sheet name="Aux" sheetId="29" state="hidden" r:id="rId41"/>
  </sheets>
  <definedNames>
    <definedName name="Municípios">'1_Caracterização'!$B$23:$B$300</definedName>
    <definedName name="_xlnm.Print_Titles" localSheetId="38">'7.15'!$1:$3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36" l="1"/>
  <c r="C21" i="36"/>
  <c r="C22" i="36"/>
  <c r="C20" i="34"/>
  <c r="C21" i="34"/>
  <c r="C22" i="34"/>
  <c r="C23" i="34"/>
  <c r="C24" i="34"/>
  <c r="C25" i="34"/>
  <c r="C26" i="34"/>
  <c r="C27" i="34"/>
  <c r="C28" i="34"/>
  <c r="C27" i="33"/>
  <c r="C26" i="33"/>
  <c r="C25" i="33"/>
  <c r="C24" i="33"/>
  <c r="C23" i="33"/>
  <c r="C22" i="33"/>
  <c r="C21" i="33"/>
  <c r="C20" i="33"/>
  <c r="F35" i="9"/>
  <c r="G35" i="9" s="1"/>
  <c r="H35" i="9" s="1"/>
  <c r="I35" i="9" s="1"/>
  <c r="J35" i="9" s="1"/>
  <c r="K35" i="9" s="1"/>
  <c r="E35" i="9"/>
  <c r="N60" i="5"/>
  <c r="J55" i="5"/>
  <c r="E50" i="5"/>
  <c r="E69" i="5"/>
  <c r="J18" i="5"/>
  <c r="N23" i="5"/>
  <c r="E32" i="5"/>
  <c r="E13" i="5"/>
  <c r="C19" i="40"/>
  <c r="C19" i="39"/>
  <c r="C19" i="38"/>
  <c r="C20" i="37"/>
  <c r="C19" i="37"/>
  <c r="H148" i="36"/>
  <c r="I148" i="36"/>
  <c r="J148" i="36"/>
  <c r="K148" i="36"/>
  <c r="L148" i="36"/>
  <c r="M148" i="36"/>
  <c r="N148" i="36"/>
  <c r="G148" i="36"/>
  <c r="C19" i="36"/>
  <c r="C19" i="35"/>
  <c r="C19" i="34"/>
  <c r="C19" i="33"/>
  <c r="C20" i="32"/>
  <c r="C19" i="32"/>
  <c r="C19" i="31"/>
  <c r="C20" i="30"/>
  <c r="C19" i="30"/>
  <c r="C19" i="8"/>
  <c r="D43" i="9"/>
  <c r="E43" i="9"/>
  <c r="F43" i="9"/>
  <c r="G43" i="9"/>
  <c r="H43" i="9"/>
  <c r="I43" i="9"/>
  <c r="J43" i="9"/>
  <c r="K43" i="9"/>
  <c r="G194" i="2"/>
  <c r="H194" i="2" s="1"/>
  <c r="I194" i="2" s="1"/>
  <c r="J194" i="2" s="1"/>
  <c r="K194" i="2" s="1"/>
  <c r="F194" i="2"/>
  <c r="C38" i="9" l="1"/>
  <c r="C43" i="9"/>
  <c r="D38" i="9"/>
  <c r="D45" i="9" s="1"/>
  <c r="E38" i="9"/>
  <c r="E45" i="9" s="1"/>
  <c r="F38" i="9"/>
  <c r="F45" i="9" s="1"/>
  <c r="G38" i="9"/>
  <c r="G45" i="9" s="1"/>
  <c r="H38" i="9"/>
  <c r="H45" i="9" s="1"/>
  <c r="I38" i="9"/>
  <c r="I45" i="9" s="1"/>
  <c r="J38" i="9"/>
  <c r="J45" i="9" s="1"/>
  <c r="K38" i="9"/>
  <c r="K45" i="9" s="1"/>
  <c r="C50" i="10"/>
  <c r="C44" i="10" s="1"/>
  <c r="C45" i="9" l="1"/>
  <c r="B49" i="7"/>
  <c r="B57" i="7" s="1"/>
  <c r="H167" i="2" l="1"/>
  <c r="D4" i="2"/>
  <c r="D167" i="2"/>
  <c r="C167" i="2"/>
  <c r="D50" i="2"/>
  <c r="B53" i="2" l="1"/>
  <c r="L20" i="11" l="1"/>
  <c r="K20" i="11"/>
  <c r="J20" i="11"/>
  <c r="I20" i="11"/>
  <c r="H20" i="11"/>
  <c r="G20" i="11"/>
  <c r="F20" i="11"/>
  <c r="E20" i="11"/>
  <c r="L19" i="11"/>
  <c r="K19" i="11"/>
  <c r="J19" i="11"/>
  <c r="I19" i="11"/>
  <c r="H19" i="11"/>
  <c r="G19" i="11"/>
  <c r="F19" i="11"/>
  <c r="E19" i="11"/>
  <c r="L18" i="11"/>
  <c r="K18" i="11"/>
  <c r="J18" i="11"/>
  <c r="I18" i="11"/>
  <c r="H18" i="11"/>
  <c r="G18" i="11"/>
  <c r="F18" i="11"/>
  <c r="E18" i="11"/>
  <c r="L17" i="11"/>
  <c r="K17" i="11"/>
  <c r="J17" i="11"/>
  <c r="I17" i="11"/>
  <c r="H17" i="11"/>
  <c r="G17" i="11"/>
  <c r="F17" i="11"/>
  <c r="E17" i="11"/>
  <c r="L16" i="11"/>
  <c r="K16" i="11"/>
  <c r="J16" i="11"/>
  <c r="I16" i="11"/>
  <c r="H16" i="11"/>
  <c r="G16" i="11"/>
  <c r="F16" i="11"/>
  <c r="E16" i="11"/>
  <c r="E5" i="11" s="1"/>
  <c r="L15" i="11"/>
  <c r="K15" i="11"/>
  <c r="J15" i="11"/>
  <c r="I15" i="11"/>
  <c r="H15" i="11"/>
  <c r="G15" i="11"/>
  <c r="F15" i="11"/>
  <c r="E15" i="11"/>
  <c r="L14" i="11"/>
  <c r="K14" i="11"/>
  <c r="J14" i="11"/>
  <c r="I14" i="11"/>
  <c r="H14" i="11"/>
  <c r="G14" i="11"/>
  <c r="F14" i="11"/>
  <c r="E14" i="11"/>
  <c r="L13" i="11"/>
  <c r="K13" i="11"/>
  <c r="J13" i="11"/>
  <c r="I13" i="11"/>
  <c r="H13" i="11"/>
  <c r="G13" i="11"/>
  <c r="F13" i="11"/>
  <c r="E13" i="11"/>
  <c r="L12" i="11"/>
  <c r="K12" i="11"/>
  <c r="J12" i="11"/>
  <c r="I12" i="11"/>
  <c r="H12" i="11"/>
  <c r="G12" i="11"/>
  <c r="F12" i="11"/>
  <c r="E12" i="11"/>
  <c r="L11" i="11"/>
  <c r="K11" i="11"/>
  <c r="J11" i="11"/>
  <c r="I11" i="11"/>
  <c r="H11" i="11"/>
  <c r="G11" i="11"/>
  <c r="F11" i="11"/>
  <c r="E11" i="11"/>
  <c r="L10" i="11"/>
  <c r="K10" i="11"/>
  <c r="J10" i="11"/>
  <c r="I10" i="11"/>
  <c r="H10" i="11"/>
  <c r="G10" i="11"/>
  <c r="F10" i="11"/>
  <c r="E10" i="11"/>
  <c r="L9" i="11"/>
  <c r="K9" i="11"/>
  <c r="J9" i="11"/>
  <c r="I9" i="11"/>
  <c r="H9" i="11"/>
  <c r="G9" i="11"/>
  <c r="F9" i="11"/>
  <c r="E9" i="11"/>
  <c r="L8" i="11"/>
  <c r="K8" i="11"/>
  <c r="J8" i="11"/>
  <c r="I8" i="11"/>
  <c r="H8" i="11"/>
  <c r="G8" i="11"/>
  <c r="F8" i="11"/>
  <c r="E8" i="11"/>
  <c r="L7" i="11"/>
  <c r="K7" i="11"/>
  <c r="J7" i="11"/>
  <c r="I7" i="11"/>
  <c r="H7" i="11"/>
  <c r="G7" i="11"/>
  <c r="F7" i="11"/>
  <c r="E7" i="11"/>
  <c r="L6" i="11"/>
  <c r="K6" i="11"/>
  <c r="J6" i="11"/>
  <c r="I6" i="11"/>
  <c r="H6" i="11"/>
  <c r="G6" i="11"/>
  <c r="F6" i="11"/>
  <c r="E6" i="11"/>
  <c r="B132" i="43"/>
  <c r="B131" i="43"/>
  <c r="B130" i="43"/>
  <c r="B129" i="43"/>
  <c r="B128" i="43"/>
  <c r="B127" i="43"/>
  <c r="B126" i="43"/>
  <c r="B125" i="43"/>
  <c r="B124" i="43"/>
  <c r="B123" i="43"/>
  <c r="B122" i="43"/>
  <c r="B121" i="43"/>
  <c r="B120" i="43"/>
  <c r="B119" i="43"/>
  <c r="B118" i="43"/>
  <c r="B117" i="43"/>
  <c r="B116" i="43"/>
  <c r="B115" i="43"/>
  <c r="B114" i="43"/>
  <c r="B113" i="43"/>
  <c r="B112" i="43"/>
  <c r="B111" i="43"/>
  <c r="B110" i="43"/>
  <c r="B109" i="43"/>
  <c r="B108" i="43"/>
  <c r="B107" i="43"/>
  <c r="B106" i="43"/>
  <c r="B105" i="43"/>
  <c r="B104" i="43"/>
  <c r="B103" i="43"/>
  <c r="B102" i="43"/>
  <c r="B101" i="43"/>
  <c r="B100" i="43"/>
  <c r="B99" i="43"/>
  <c r="B98" i="43"/>
  <c r="B97" i="43"/>
  <c r="O96" i="43"/>
  <c r="O90" i="43" s="1"/>
  <c r="N96" i="43"/>
  <c r="N90" i="43" s="1"/>
  <c r="M96" i="43"/>
  <c r="M90" i="43" s="1"/>
  <c r="L96" i="43"/>
  <c r="L90" i="43" s="1"/>
  <c r="K96" i="43"/>
  <c r="K90" i="43" s="1"/>
  <c r="J96" i="43"/>
  <c r="J90" i="43" s="1"/>
  <c r="I96" i="43"/>
  <c r="I90" i="43" s="1"/>
  <c r="H96" i="43"/>
  <c r="H90" i="43" s="1"/>
  <c r="G96" i="43"/>
  <c r="G90" i="43" s="1"/>
  <c r="O50" i="43"/>
  <c r="N50" i="43"/>
  <c r="M50" i="43"/>
  <c r="L50" i="43"/>
  <c r="K50" i="43"/>
  <c r="J50" i="43"/>
  <c r="I50" i="43"/>
  <c r="H50" i="43"/>
  <c r="G50" i="43"/>
  <c r="H48" i="43"/>
  <c r="I48" i="43" s="1"/>
  <c r="J48" i="43" s="1"/>
  <c r="K48" i="43" s="1"/>
  <c r="L48" i="43" s="1"/>
  <c r="M48" i="43" s="1"/>
  <c r="N48" i="43" s="1"/>
  <c r="H17" i="43"/>
  <c r="I17" i="43" s="1"/>
  <c r="J17" i="43" s="1"/>
  <c r="K17" i="43" s="1"/>
  <c r="L17" i="43" s="1"/>
  <c r="M17" i="43" s="1"/>
  <c r="N17" i="43" s="1"/>
  <c r="B132" i="42"/>
  <c r="B131" i="42"/>
  <c r="B130" i="42"/>
  <c r="B129" i="42"/>
  <c r="B128" i="42"/>
  <c r="B127" i="42"/>
  <c r="B126" i="42"/>
  <c r="B125" i="42"/>
  <c r="B124" i="42"/>
  <c r="B123" i="42"/>
  <c r="B122" i="42"/>
  <c r="B121" i="42"/>
  <c r="B120" i="42"/>
  <c r="B119" i="42"/>
  <c r="B118" i="42"/>
  <c r="B117" i="42"/>
  <c r="B116" i="42"/>
  <c r="B115" i="42"/>
  <c r="B114" i="42"/>
  <c r="B113" i="42"/>
  <c r="B112" i="42"/>
  <c r="B111" i="42"/>
  <c r="B110" i="42"/>
  <c r="B109" i="42"/>
  <c r="B108" i="42"/>
  <c r="B107" i="42"/>
  <c r="B106" i="42"/>
  <c r="B105" i="42"/>
  <c r="B104" i="42"/>
  <c r="B103" i="42"/>
  <c r="B102" i="42"/>
  <c r="B101" i="42"/>
  <c r="B100" i="42"/>
  <c r="B99" i="42"/>
  <c r="B98" i="42"/>
  <c r="B97" i="42"/>
  <c r="O96" i="42"/>
  <c r="O90" i="42" s="1"/>
  <c r="N96" i="42"/>
  <c r="N90" i="42" s="1"/>
  <c r="M96" i="42"/>
  <c r="M90" i="42" s="1"/>
  <c r="L96" i="42"/>
  <c r="L90" i="42" s="1"/>
  <c r="K96" i="42"/>
  <c r="K90" i="42" s="1"/>
  <c r="J96" i="42"/>
  <c r="J90" i="42" s="1"/>
  <c r="I96" i="42"/>
  <c r="I90" i="42" s="1"/>
  <c r="H96" i="42"/>
  <c r="H90" i="42" s="1"/>
  <c r="G96" i="42"/>
  <c r="G90" i="42" s="1"/>
  <c r="O50" i="42"/>
  <c r="N50" i="42"/>
  <c r="M50" i="42"/>
  <c r="L50" i="42"/>
  <c r="K50" i="42"/>
  <c r="J50" i="42"/>
  <c r="I50" i="42"/>
  <c r="H50" i="42"/>
  <c r="G50" i="42"/>
  <c r="H48" i="42"/>
  <c r="I48" i="42" s="1"/>
  <c r="J48" i="42" s="1"/>
  <c r="K48" i="42" s="1"/>
  <c r="L48" i="42" s="1"/>
  <c r="M48" i="42" s="1"/>
  <c r="N48" i="42" s="1"/>
  <c r="H17" i="42"/>
  <c r="I17" i="42" s="1"/>
  <c r="J17" i="42" s="1"/>
  <c r="K17" i="42" s="1"/>
  <c r="L17" i="42" s="1"/>
  <c r="M17" i="42" s="1"/>
  <c r="N17" i="42" s="1"/>
  <c r="B132" i="41"/>
  <c r="B131" i="41"/>
  <c r="B130" i="41"/>
  <c r="B129" i="41"/>
  <c r="B128" i="41"/>
  <c r="B127" i="41"/>
  <c r="B126" i="41"/>
  <c r="B125" i="41"/>
  <c r="B124" i="41"/>
  <c r="B123" i="41"/>
  <c r="B122" i="41"/>
  <c r="B121" i="41"/>
  <c r="B120" i="41"/>
  <c r="B119" i="41"/>
  <c r="B118" i="41"/>
  <c r="B117" i="41"/>
  <c r="B116" i="41"/>
  <c r="B115" i="41"/>
  <c r="B114" i="41"/>
  <c r="B113" i="41"/>
  <c r="B112" i="41"/>
  <c r="B111" i="41"/>
  <c r="B110" i="41"/>
  <c r="B109" i="41"/>
  <c r="B108" i="41"/>
  <c r="B107" i="41"/>
  <c r="B106" i="41"/>
  <c r="B105" i="41"/>
  <c r="B104" i="41"/>
  <c r="B103" i="41"/>
  <c r="B102" i="41"/>
  <c r="B101" i="41"/>
  <c r="B100" i="41"/>
  <c r="B99" i="41"/>
  <c r="B98" i="41"/>
  <c r="B97" i="41"/>
  <c r="O96" i="41"/>
  <c r="O90" i="41" s="1"/>
  <c r="N96" i="41"/>
  <c r="N90" i="41" s="1"/>
  <c r="M96" i="41"/>
  <c r="M90" i="41" s="1"/>
  <c r="L96" i="41"/>
  <c r="L90" i="41" s="1"/>
  <c r="K96" i="41"/>
  <c r="K90" i="41" s="1"/>
  <c r="J96" i="41"/>
  <c r="J90" i="41" s="1"/>
  <c r="I96" i="41"/>
  <c r="I90" i="41" s="1"/>
  <c r="H96" i="41"/>
  <c r="H90" i="41" s="1"/>
  <c r="G96" i="41"/>
  <c r="G90" i="41" s="1"/>
  <c r="O50" i="41"/>
  <c r="N50" i="41"/>
  <c r="M50" i="41"/>
  <c r="L50" i="41"/>
  <c r="K50" i="41"/>
  <c r="J50" i="41"/>
  <c r="I50" i="41"/>
  <c r="H50" i="41"/>
  <c r="G50" i="41"/>
  <c r="H48" i="41"/>
  <c r="I48" i="41" s="1"/>
  <c r="J48" i="41" s="1"/>
  <c r="K48" i="41" s="1"/>
  <c r="L48" i="41" s="1"/>
  <c r="M48" i="41" s="1"/>
  <c r="N48" i="41" s="1"/>
  <c r="H17" i="41"/>
  <c r="I17" i="41" s="1"/>
  <c r="J17" i="41" s="1"/>
  <c r="K17" i="41" s="1"/>
  <c r="L17" i="41" s="1"/>
  <c r="M17" i="41" s="1"/>
  <c r="N17" i="41" s="1"/>
  <c r="B132" i="40"/>
  <c r="B131" i="40"/>
  <c r="B130" i="40"/>
  <c r="B129" i="40"/>
  <c r="B128" i="40"/>
  <c r="B127" i="40"/>
  <c r="B126" i="40"/>
  <c r="B125" i="40"/>
  <c r="B124" i="40"/>
  <c r="B123" i="40"/>
  <c r="B122" i="40"/>
  <c r="B121" i="40"/>
  <c r="B120" i="40"/>
  <c r="B119" i="40"/>
  <c r="B118" i="40"/>
  <c r="B117" i="40"/>
  <c r="B116" i="40"/>
  <c r="B115" i="40"/>
  <c r="B114" i="40"/>
  <c r="B113" i="40"/>
  <c r="B112" i="40"/>
  <c r="B111" i="40"/>
  <c r="B110" i="40"/>
  <c r="B109" i="40"/>
  <c r="B108" i="40"/>
  <c r="B107" i="40"/>
  <c r="B106" i="40"/>
  <c r="B105" i="40"/>
  <c r="B104" i="40"/>
  <c r="B103" i="40"/>
  <c r="B102" i="40"/>
  <c r="B101" i="40"/>
  <c r="B100" i="40"/>
  <c r="B99" i="40"/>
  <c r="B98" i="40"/>
  <c r="B97" i="40"/>
  <c r="O96" i="40"/>
  <c r="O90" i="40" s="1"/>
  <c r="N96" i="40"/>
  <c r="N90" i="40" s="1"/>
  <c r="M96" i="40"/>
  <c r="M90" i="40" s="1"/>
  <c r="L96" i="40"/>
  <c r="L90" i="40" s="1"/>
  <c r="K96" i="40"/>
  <c r="K90" i="40" s="1"/>
  <c r="J96" i="40"/>
  <c r="J90" i="40" s="1"/>
  <c r="I96" i="40"/>
  <c r="I90" i="40" s="1"/>
  <c r="H96" i="40"/>
  <c r="H90" i="40" s="1"/>
  <c r="G96" i="40"/>
  <c r="G90" i="40" s="1"/>
  <c r="O50" i="40"/>
  <c r="N50" i="40"/>
  <c r="M50" i="40"/>
  <c r="L50" i="40"/>
  <c r="K50" i="40"/>
  <c r="J50" i="40"/>
  <c r="I50" i="40"/>
  <c r="H50" i="40"/>
  <c r="G50" i="40"/>
  <c r="H48" i="40"/>
  <c r="I48" i="40" s="1"/>
  <c r="J48" i="40" s="1"/>
  <c r="K48" i="40" s="1"/>
  <c r="L48" i="40" s="1"/>
  <c r="M48" i="40" s="1"/>
  <c r="N48" i="40" s="1"/>
  <c r="H17" i="40"/>
  <c r="I17" i="40" s="1"/>
  <c r="J17" i="40" s="1"/>
  <c r="K17" i="40" s="1"/>
  <c r="L17" i="40" s="1"/>
  <c r="M17" i="40" s="1"/>
  <c r="N17" i="40" s="1"/>
  <c r="B132" i="39"/>
  <c r="B131" i="39"/>
  <c r="B130" i="39"/>
  <c r="B129" i="39"/>
  <c r="B128" i="39"/>
  <c r="B127" i="39"/>
  <c r="B126" i="39"/>
  <c r="B125" i="39"/>
  <c r="B124" i="39"/>
  <c r="B123" i="39"/>
  <c r="B122" i="39"/>
  <c r="B121" i="39"/>
  <c r="B120" i="39"/>
  <c r="B119" i="39"/>
  <c r="B118" i="39"/>
  <c r="B117" i="39"/>
  <c r="B116" i="39"/>
  <c r="B115" i="39"/>
  <c r="B114" i="39"/>
  <c r="B113" i="39"/>
  <c r="B112" i="39"/>
  <c r="B111" i="39"/>
  <c r="B110" i="39"/>
  <c r="B109" i="39"/>
  <c r="B108" i="39"/>
  <c r="B107" i="39"/>
  <c r="B106" i="39"/>
  <c r="B105" i="39"/>
  <c r="B104" i="39"/>
  <c r="B103" i="39"/>
  <c r="B102" i="39"/>
  <c r="B101" i="39"/>
  <c r="B100" i="39"/>
  <c r="B99" i="39"/>
  <c r="B98" i="39"/>
  <c r="B97" i="39"/>
  <c r="O96" i="39"/>
  <c r="O90" i="39" s="1"/>
  <c r="N96" i="39"/>
  <c r="N90" i="39" s="1"/>
  <c r="M96" i="39"/>
  <c r="M90" i="39" s="1"/>
  <c r="L96" i="39"/>
  <c r="L90" i="39" s="1"/>
  <c r="K96" i="39"/>
  <c r="K90" i="39" s="1"/>
  <c r="J96" i="39"/>
  <c r="J90" i="39" s="1"/>
  <c r="I96" i="39"/>
  <c r="I90" i="39" s="1"/>
  <c r="H96" i="39"/>
  <c r="H90" i="39" s="1"/>
  <c r="G96" i="39"/>
  <c r="G90" i="39" s="1"/>
  <c r="O50" i="39"/>
  <c r="N50" i="39"/>
  <c r="M50" i="39"/>
  <c r="L50" i="39"/>
  <c r="K50" i="39"/>
  <c r="J50" i="39"/>
  <c r="I50" i="39"/>
  <c r="H50" i="39"/>
  <c r="G50" i="39"/>
  <c r="H48" i="39"/>
  <c r="I48" i="39" s="1"/>
  <c r="J48" i="39" s="1"/>
  <c r="K48" i="39" s="1"/>
  <c r="L48" i="39" s="1"/>
  <c r="M48" i="39" s="1"/>
  <c r="N48" i="39" s="1"/>
  <c r="H17" i="39"/>
  <c r="I17" i="39" s="1"/>
  <c r="J17" i="39" s="1"/>
  <c r="K17" i="39" s="1"/>
  <c r="L17" i="39" s="1"/>
  <c r="M17" i="39" s="1"/>
  <c r="N17" i="39" s="1"/>
  <c r="B132" i="38"/>
  <c r="B131" i="38"/>
  <c r="B130" i="38"/>
  <c r="B129" i="38"/>
  <c r="B128" i="38"/>
  <c r="B127" i="38"/>
  <c r="B126" i="38"/>
  <c r="B125" i="38"/>
  <c r="B124" i="38"/>
  <c r="B123" i="38"/>
  <c r="B122" i="38"/>
  <c r="B121" i="38"/>
  <c r="B120" i="38"/>
  <c r="B119" i="38"/>
  <c r="B118" i="38"/>
  <c r="B117" i="38"/>
  <c r="B116" i="38"/>
  <c r="B115" i="38"/>
  <c r="B114" i="38"/>
  <c r="B113" i="38"/>
  <c r="B112" i="38"/>
  <c r="B111" i="38"/>
  <c r="B110" i="38"/>
  <c r="B109" i="38"/>
  <c r="B108" i="38"/>
  <c r="B107" i="38"/>
  <c r="B106" i="38"/>
  <c r="B105" i="38"/>
  <c r="B104" i="38"/>
  <c r="B103" i="38"/>
  <c r="B102" i="38"/>
  <c r="B101" i="38"/>
  <c r="B100" i="38"/>
  <c r="B99" i="38"/>
  <c r="B98" i="38"/>
  <c r="B97" i="38"/>
  <c r="O96" i="38"/>
  <c r="O90" i="38" s="1"/>
  <c r="N96" i="38"/>
  <c r="N90" i="38" s="1"/>
  <c r="M96" i="38"/>
  <c r="M90" i="38" s="1"/>
  <c r="L96" i="38"/>
  <c r="L90" i="38" s="1"/>
  <c r="K96" i="38"/>
  <c r="K90" i="38" s="1"/>
  <c r="J96" i="38"/>
  <c r="J90" i="38" s="1"/>
  <c r="I96" i="38"/>
  <c r="I90" i="38" s="1"/>
  <c r="H96" i="38"/>
  <c r="H90" i="38" s="1"/>
  <c r="G96" i="38"/>
  <c r="G90" i="38" s="1"/>
  <c r="O50" i="38"/>
  <c r="N50" i="38"/>
  <c r="M50" i="38"/>
  <c r="L50" i="38"/>
  <c r="K50" i="38"/>
  <c r="J50" i="38"/>
  <c r="I50" i="38"/>
  <c r="H50" i="38"/>
  <c r="G50" i="38"/>
  <c r="H48" i="38"/>
  <c r="I48" i="38" s="1"/>
  <c r="J48" i="38" s="1"/>
  <c r="K48" i="38" s="1"/>
  <c r="L48" i="38" s="1"/>
  <c r="M48" i="38" s="1"/>
  <c r="N48" i="38" s="1"/>
  <c r="H17" i="38"/>
  <c r="I17" i="38" s="1"/>
  <c r="J17" i="38" s="1"/>
  <c r="K17" i="38" s="1"/>
  <c r="L17" i="38" s="1"/>
  <c r="M17" i="38" s="1"/>
  <c r="N17" i="38" s="1"/>
  <c r="B132" i="37"/>
  <c r="B131" i="37"/>
  <c r="B130" i="37"/>
  <c r="B129" i="37"/>
  <c r="B128" i="37"/>
  <c r="B127" i="37"/>
  <c r="B126" i="37"/>
  <c r="B125" i="37"/>
  <c r="B124" i="37"/>
  <c r="B123" i="37"/>
  <c r="B122" i="37"/>
  <c r="B121" i="37"/>
  <c r="B120" i="37"/>
  <c r="B119" i="37"/>
  <c r="B118" i="37"/>
  <c r="B117" i="37"/>
  <c r="B116" i="37"/>
  <c r="B115" i="37"/>
  <c r="B114" i="37"/>
  <c r="B113" i="37"/>
  <c r="B112" i="37"/>
  <c r="B111" i="37"/>
  <c r="B110" i="37"/>
  <c r="B109" i="37"/>
  <c r="B108" i="37"/>
  <c r="B107" i="37"/>
  <c r="B106" i="37"/>
  <c r="B105" i="37"/>
  <c r="B104" i="37"/>
  <c r="B103" i="37"/>
  <c r="B102" i="37"/>
  <c r="B101" i="37"/>
  <c r="B100" i="37"/>
  <c r="B99" i="37"/>
  <c r="B98" i="37"/>
  <c r="B97" i="37"/>
  <c r="O96" i="37"/>
  <c r="O90" i="37" s="1"/>
  <c r="N96" i="37"/>
  <c r="N90" i="37" s="1"/>
  <c r="M96" i="37"/>
  <c r="M90" i="37" s="1"/>
  <c r="L96" i="37"/>
  <c r="L90" i="37" s="1"/>
  <c r="K96" i="37"/>
  <c r="K90" i="37" s="1"/>
  <c r="J96" i="37"/>
  <c r="J90" i="37" s="1"/>
  <c r="I96" i="37"/>
  <c r="I90" i="37" s="1"/>
  <c r="H96" i="37"/>
  <c r="H90" i="37" s="1"/>
  <c r="G96" i="37"/>
  <c r="G90" i="37" s="1"/>
  <c r="O50" i="37"/>
  <c r="N50" i="37"/>
  <c r="M50" i="37"/>
  <c r="L50" i="37"/>
  <c r="K50" i="37"/>
  <c r="J50" i="37"/>
  <c r="I50" i="37"/>
  <c r="H50" i="37"/>
  <c r="G50" i="37"/>
  <c r="H48" i="37"/>
  <c r="I48" i="37" s="1"/>
  <c r="J48" i="37" s="1"/>
  <c r="K48" i="37" s="1"/>
  <c r="L48" i="37" s="1"/>
  <c r="M48" i="37" s="1"/>
  <c r="N48" i="37" s="1"/>
  <c r="H17" i="37"/>
  <c r="I17" i="37" s="1"/>
  <c r="J17" i="37" s="1"/>
  <c r="K17" i="37" s="1"/>
  <c r="L17" i="37" s="1"/>
  <c r="M17" i="37" s="1"/>
  <c r="N17" i="37" s="1"/>
  <c r="B132" i="36"/>
  <c r="B131" i="36"/>
  <c r="B130" i="36"/>
  <c r="B129" i="36"/>
  <c r="B128" i="36"/>
  <c r="B127" i="36"/>
  <c r="B126" i="36"/>
  <c r="B125" i="36"/>
  <c r="B124" i="36"/>
  <c r="B123" i="36"/>
  <c r="B122" i="36"/>
  <c r="B121" i="36"/>
  <c r="B120" i="36"/>
  <c r="B119" i="36"/>
  <c r="B118" i="36"/>
  <c r="B117" i="36"/>
  <c r="B116" i="36"/>
  <c r="B115" i="36"/>
  <c r="B114" i="36"/>
  <c r="B113" i="36"/>
  <c r="B112" i="36"/>
  <c r="B111" i="36"/>
  <c r="B110" i="36"/>
  <c r="B109" i="36"/>
  <c r="B108" i="36"/>
  <c r="B107" i="36"/>
  <c r="B106" i="36"/>
  <c r="B105" i="36"/>
  <c r="B104" i="36"/>
  <c r="B103" i="36"/>
  <c r="B102" i="36"/>
  <c r="B101" i="36"/>
  <c r="B100" i="36"/>
  <c r="B99" i="36"/>
  <c r="B98" i="36"/>
  <c r="B97" i="36"/>
  <c r="O96" i="36"/>
  <c r="O90" i="36" s="1"/>
  <c r="N96" i="36"/>
  <c r="N90" i="36" s="1"/>
  <c r="M96" i="36"/>
  <c r="M90" i="36" s="1"/>
  <c r="L96" i="36"/>
  <c r="L90" i="36" s="1"/>
  <c r="K96" i="36"/>
  <c r="K90" i="36" s="1"/>
  <c r="J96" i="36"/>
  <c r="J90" i="36" s="1"/>
  <c r="I96" i="36"/>
  <c r="I90" i="36" s="1"/>
  <c r="H96" i="36"/>
  <c r="H90" i="36" s="1"/>
  <c r="G96" i="36"/>
  <c r="G90" i="36" s="1"/>
  <c r="O50" i="36"/>
  <c r="N50" i="36"/>
  <c r="M50" i="36"/>
  <c r="L50" i="36"/>
  <c r="K50" i="36"/>
  <c r="J50" i="36"/>
  <c r="I50" i="36"/>
  <c r="H50" i="36"/>
  <c r="G50" i="36"/>
  <c r="H48" i="36"/>
  <c r="I48" i="36" s="1"/>
  <c r="J48" i="36" s="1"/>
  <c r="K48" i="36" s="1"/>
  <c r="L48" i="36" s="1"/>
  <c r="M48" i="36" s="1"/>
  <c r="N48" i="36" s="1"/>
  <c r="H17" i="36"/>
  <c r="I17" i="36" s="1"/>
  <c r="J17" i="36" s="1"/>
  <c r="K17" i="36" s="1"/>
  <c r="L17" i="36" s="1"/>
  <c r="M17" i="36" s="1"/>
  <c r="N17" i="36" s="1"/>
  <c r="B132" i="35"/>
  <c r="B131" i="35"/>
  <c r="B130" i="35"/>
  <c r="B129" i="35"/>
  <c r="B128" i="35"/>
  <c r="B127" i="35"/>
  <c r="B126" i="35"/>
  <c r="B125" i="35"/>
  <c r="B124" i="35"/>
  <c r="B123" i="35"/>
  <c r="B122" i="35"/>
  <c r="B121" i="35"/>
  <c r="B120" i="35"/>
  <c r="B119" i="35"/>
  <c r="B118" i="35"/>
  <c r="B117" i="35"/>
  <c r="B116" i="35"/>
  <c r="B115" i="35"/>
  <c r="B114" i="35"/>
  <c r="B113" i="35"/>
  <c r="B112" i="35"/>
  <c r="B111" i="35"/>
  <c r="B110" i="35"/>
  <c r="B109" i="35"/>
  <c r="B108" i="35"/>
  <c r="B107" i="35"/>
  <c r="B106" i="35"/>
  <c r="B105" i="35"/>
  <c r="B104" i="35"/>
  <c r="B103" i="35"/>
  <c r="B102" i="35"/>
  <c r="B101" i="35"/>
  <c r="B100" i="35"/>
  <c r="B99" i="35"/>
  <c r="B98" i="35"/>
  <c r="B97" i="35"/>
  <c r="O96" i="35"/>
  <c r="O90" i="35" s="1"/>
  <c r="N96" i="35"/>
  <c r="N90" i="35" s="1"/>
  <c r="M96" i="35"/>
  <c r="M90" i="35" s="1"/>
  <c r="L96" i="35"/>
  <c r="L90" i="35" s="1"/>
  <c r="K96" i="35"/>
  <c r="K90" i="35" s="1"/>
  <c r="J96" i="35"/>
  <c r="J90" i="35" s="1"/>
  <c r="I96" i="35"/>
  <c r="I90" i="35" s="1"/>
  <c r="H96" i="35"/>
  <c r="H90" i="35" s="1"/>
  <c r="G96" i="35"/>
  <c r="G90" i="35" s="1"/>
  <c r="O50" i="35"/>
  <c r="N50" i="35"/>
  <c r="M50" i="35"/>
  <c r="L50" i="35"/>
  <c r="K50" i="35"/>
  <c r="J50" i="35"/>
  <c r="I50" i="35"/>
  <c r="H50" i="35"/>
  <c r="G50" i="35"/>
  <c r="H48" i="35"/>
  <c r="I48" i="35" s="1"/>
  <c r="J48" i="35" s="1"/>
  <c r="K48" i="35" s="1"/>
  <c r="L48" i="35" s="1"/>
  <c r="M48" i="35" s="1"/>
  <c r="N48" i="35" s="1"/>
  <c r="H17" i="35"/>
  <c r="I17" i="35" s="1"/>
  <c r="J17" i="35" s="1"/>
  <c r="K17" i="35" s="1"/>
  <c r="L17" i="35" s="1"/>
  <c r="M17" i="35" s="1"/>
  <c r="N17" i="35" s="1"/>
  <c r="B132" i="34"/>
  <c r="B131" i="34"/>
  <c r="B130" i="34"/>
  <c r="B129" i="34"/>
  <c r="B128" i="34"/>
  <c r="B127" i="34"/>
  <c r="B126" i="34"/>
  <c r="B125" i="34"/>
  <c r="B124" i="34"/>
  <c r="B123" i="34"/>
  <c r="B122" i="34"/>
  <c r="B121" i="34"/>
  <c r="B120" i="34"/>
  <c r="B119" i="34"/>
  <c r="B118" i="34"/>
  <c r="B117" i="34"/>
  <c r="B116" i="34"/>
  <c r="B115" i="34"/>
  <c r="B114" i="34"/>
  <c r="B113" i="34"/>
  <c r="B112" i="34"/>
  <c r="B111" i="34"/>
  <c r="B110" i="34"/>
  <c r="B109" i="34"/>
  <c r="B108" i="34"/>
  <c r="B107" i="34"/>
  <c r="B106" i="34"/>
  <c r="B105" i="34"/>
  <c r="B104" i="34"/>
  <c r="B103" i="34"/>
  <c r="B102" i="34"/>
  <c r="B101" i="34"/>
  <c r="B100" i="34"/>
  <c r="B99" i="34"/>
  <c r="B98" i="34"/>
  <c r="B97" i="34"/>
  <c r="O96" i="34"/>
  <c r="O90" i="34" s="1"/>
  <c r="N96" i="34"/>
  <c r="N90" i="34" s="1"/>
  <c r="M96" i="34"/>
  <c r="M90" i="34" s="1"/>
  <c r="L96" i="34"/>
  <c r="L90" i="34" s="1"/>
  <c r="K96" i="34"/>
  <c r="K90" i="34" s="1"/>
  <c r="J96" i="34"/>
  <c r="J90" i="34" s="1"/>
  <c r="I96" i="34"/>
  <c r="I90" i="34" s="1"/>
  <c r="H96" i="34"/>
  <c r="H90" i="34" s="1"/>
  <c r="G96" i="34"/>
  <c r="G90" i="34" s="1"/>
  <c r="O50" i="34"/>
  <c r="N50" i="34"/>
  <c r="M50" i="34"/>
  <c r="L50" i="34"/>
  <c r="K50" i="34"/>
  <c r="J50" i="34"/>
  <c r="I50" i="34"/>
  <c r="H50" i="34"/>
  <c r="G50" i="34"/>
  <c r="H48" i="34"/>
  <c r="I48" i="34" s="1"/>
  <c r="J48" i="34" s="1"/>
  <c r="K48" i="34" s="1"/>
  <c r="L48" i="34" s="1"/>
  <c r="M48" i="34" s="1"/>
  <c r="N48" i="34" s="1"/>
  <c r="H17" i="34"/>
  <c r="I17" i="34" s="1"/>
  <c r="J17" i="34" s="1"/>
  <c r="K17" i="34" s="1"/>
  <c r="L17" i="34" s="1"/>
  <c r="M17" i="34" s="1"/>
  <c r="N17" i="34" s="1"/>
  <c r="B132" i="33"/>
  <c r="B131" i="33"/>
  <c r="B130" i="33"/>
  <c r="B129" i="33"/>
  <c r="B128" i="33"/>
  <c r="B127" i="33"/>
  <c r="B126" i="33"/>
  <c r="B125" i="33"/>
  <c r="B124" i="33"/>
  <c r="B123" i="33"/>
  <c r="B122" i="33"/>
  <c r="B121" i="33"/>
  <c r="B120" i="33"/>
  <c r="B119" i="33"/>
  <c r="B118" i="33"/>
  <c r="B117" i="33"/>
  <c r="B116" i="33"/>
  <c r="B115" i="33"/>
  <c r="B114" i="33"/>
  <c r="B113" i="33"/>
  <c r="B112" i="33"/>
  <c r="B111" i="33"/>
  <c r="B110" i="33"/>
  <c r="B109" i="33"/>
  <c r="B108" i="33"/>
  <c r="B107" i="33"/>
  <c r="B106" i="33"/>
  <c r="B105" i="33"/>
  <c r="B104" i="33"/>
  <c r="B103" i="33"/>
  <c r="B102" i="33"/>
  <c r="B101" i="33"/>
  <c r="B100" i="33"/>
  <c r="B99" i="33"/>
  <c r="B98" i="33"/>
  <c r="B97" i="33"/>
  <c r="O96" i="33"/>
  <c r="O90" i="33" s="1"/>
  <c r="N96" i="33"/>
  <c r="N90" i="33" s="1"/>
  <c r="M96" i="33"/>
  <c r="M90" i="33" s="1"/>
  <c r="L96" i="33"/>
  <c r="L90" i="33" s="1"/>
  <c r="K96" i="33"/>
  <c r="K90" i="33" s="1"/>
  <c r="J96" i="33"/>
  <c r="J90" i="33" s="1"/>
  <c r="I96" i="33"/>
  <c r="I90" i="33" s="1"/>
  <c r="H96" i="33"/>
  <c r="H90" i="33" s="1"/>
  <c r="G96" i="33"/>
  <c r="G90" i="33" s="1"/>
  <c r="O50" i="33"/>
  <c r="N50" i="33"/>
  <c r="M50" i="33"/>
  <c r="L50" i="33"/>
  <c r="K50" i="33"/>
  <c r="J50" i="33"/>
  <c r="I50" i="33"/>
  <c r="H50" i="33"/>
  <c r="G50" i="33"/>
  <c r="H48" i="33"/>
  <c r="I48" i="33" s="1"/>
  <c r="J48" i="33" s="1"/>
  <c r="K48" i="33" s="1"/>
  <c r="L48" i="33" s="1"/>
  <c r="M48" i="33" s="1"/>
  <c r="N48" i="33" s="1"/>
  <c r="H17" i="33"/>
  <c r="I17" i="33" s="1"/>
  <c r="J17" i="33" s="1"/>
  <c r="K17" i="33" s="1"/>
  <c r="L17" i="33" s="1"/>
  <c r="M17" i="33" s="1"/>
  <c r="N17" i="33" s="1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  <c r="B97" i="32"/>
  <c r="O96" i="32"/>
  <c r="O90" i="32" s="1"/>
  <c r="N96" i="32"/>
  <c r="N90" i="32" s="1"/>
  <c r="M96" i="32"/>
  <c r="M90" i="32" s="1"/>
  <c r="L96" i="32"/>
  <c r="L90" i="32" s="1"/>
  <c r="K96" i="32"/>
  <c r="K90" i="32" s="1"/>
  <c r="J96" i="32"/>
  <c r="J90" i="32" s="1"/>
  <c r="I96" i="32"/>
  <c r="I90" i="32" s="1"/>
  <c r="H96" i="32"/>
  <c r="H90" i="32" s="1"/>
  <c r="G96" i="32"/>
  <c r="G90" i="32" s="1"/>
  <c r="O50" i="32"/>
  <c r="N50" i="32"/>
  <c r="M50" i="32"/>
  <c r="L50" i="32"/>
  <c r="K50" i="32"/>
  <c r="J50" i="32"/>
  <c r="I50" i="32"/>
  <c r="H50" i="32"/>
  <c r="G50" i="32"/>
  <c r="H48" i="32"/>
  <c r="I48" i="32" s="1"/>
  <c r="J48" i="32" s="1"/>
  <c r="K48" i="32" s="1"/>
  <c r="L48" i="32" s="1"/>
  <c r="M48" i="32" s="1"/>
  <c r="N48" i="32" s="1"/>
  <c r="H17" i="32"/>
  <c r="I17" i="32" s="1"/>
  <c r="J17" i="32" s="1"/>
  <c r="K17" i="32" s="1"/>
  <c r="L17" i="32" s="1"/>
  <c r="M17" i="32" s="1"/>
  <c r="N17" i="32" s="1"/>
  <c r="B132" i="31"/>
  <c r="B131" i="31"/>
  <c r="B130" i="31"/>
  <c r="B129" i="31"/>
  <c r="B128" i="31"/>
  <c r="B127" i="31"/>
  <c r="B126" i="31"/>
  <c r="B125" i="31"/>
  <c r="B124" i="31"/>
  <c r="B123" i="31"/>
  <c r="B122" i="31"/>
  <c r="B121" i="31"/>
  <c r="B120" i="31"/>
  <c r="B119" i="31"/>
  <c r="B118" i="31"/>
  <c r="B117" i="31"/>
  <c r="B116" i="31"/>
  <c r="B115" i="31"/>
  <c r="B114" i="31"/>
  <c r="B113" i="31"/>
  <c r="B112" i="31"/>
  <c r="B111" i="31"/>
  <c r="B110" i="31"/>
  <c r="B109" i="31"/>
  <c r="B108" i="31"/>
  <c r="B107" i="31"/>
  <c r="B106" i="31"/>
  <c r="B105" i="31"/>
  <c r="B104" i="31"/>
  <c r="B103" i="31"/>
  <c r="B102" i="31"/>
  <c r="B101" i="31"/>
  <c r="B100" i="31"/>
  <c r="B99" i="31"/>
  <c r="B98" i="31"/>
  <c r="B97" i="31"/>
  <c r="O96" i="31"/>
  <c r="O90" i="31" s="1"/>
  <c r="N96" i="31"/>
  <c r="N90" i="31" s="1"/>
  <c r="M96" i="31"/>
  <c r="M90" i="31" s="1"/>
  <c r="L96" i="31"/>
  <c r="L90" i="31" s="1"/>
  <c r="K96" i="31"/>
  <c r="K90" i="31" s="1"/>
  <c r="J96" i="31"/>
  <c r="J90" i="31" s="1"/>
  <c r="I96" i="31"/>
  <c r="I90" i="31" s="1"/>
  <c r="H96" i="31"/>
  <c r="H90" i="31" s="1"/>
  <c r="G96" i="31"/>
  <c r="G90" i="31" s="1"/>
  <c r="O50" i="31"/>
  <c r="N50" i="31"/>
  <c r="M50" i="31"/>
  <c r="L50" i="31"/>
  <c r="K50" i="31"/>
  <c r="J50" i="31"/>
  <c r="I50" i="31"/>
  <c r="H50" i="31"/>
  <c r="G50" i="31"/>
  <c r="H48" i="31"/>
  <c r="I48" i="31" s="1"/>
  <c r="J48" i="31" s="1"/>
  <c r="K48" i="31" s="1"/>
  <c r="L48" i="31" s="1"/>
  <c r="M48" i="31" s="1"/>
  <c r="N48" i="31" s="1"/>
  <c r="H17" i="31"/>
  <c r="I17" i="31" s="1"/>
  <c r="J17" i="31" s="1"/>
  <c r="K17" i="31" s="1"/>
  <c r="L17" i="31" s="1"/>
  <c r="M17" i="31" s="1"/>
  <c r="N17" i="31" s="1"/>
  <c r="B132" i="30"/>
  <c r="B131" i="30"/>
  <c r="B130" i="30"/>
  <c r="B129" i="30"/>
  <c r="B128" i="30"/>
  <c r="B127" i="30"/>
  <c r="B126" i="30"/>
  <c r="B125" i="30"/>
  <c r="B124" i="30"/>
  <c r="B123" i="30"/>
  <c r="B122" i="30"/>
  <c r="B121" i="30"/>
  <c r="B120" i="30"/>
  <c r="B119" i="30"/>
  <c r="B118" i="30"/>
  <c r="B117" i="30"/>
  <c r="B116" i="30"/>
  <c r="B115" i="30"/>
  <c r="B114" i="30"/>
  <c r="B113" i="30"/>
  <c r="B112" i="30"/>
  <c r="B111" i="30"/>
  <c r="B110" i="30"/>
  <c r="B109" i="30"/>
  <c r="B108" i="30"/>
  <c r="B107" i="30"/>
  <c r="B106" i="30"/>
  <c r="B105" i="30"/>
  <c r="B104" i="30"/>
  <c r="B103" i="30"/>
  <c r="B102" i="30"/>
  <c r="B101" i="30"/>
  <c r="B100" i="30"/>
  <c r="B99" i="30"/>
  <c r="B98" i="30"/>
  <c r="B97" i="30"/>
  <c r="O96" i="30"/>
  <c r="O90" i="30" s="1"/>
  <c r="N96" i="30"/>
  <c r="N90" i="30" s="1"/>
  <c r="M96" i="30"/>
  <c r="M90" i="30" s="1"/>
  <c r="L96" i="30"/>
  <c r="L90" i="30" s="1"/>
  <c r="K96" i="30"/>
  <c r="K90" i="30" s="1"/>
  <c r="J96" i="30"/>
  <c r="J90" i="30" s="1"/>
  <c r="I96" i="30"/>
  <c r="I90" i="30" s="1"/>
  <c r="H96" i="30"/>
  <c r="H90" i="30" s="1"/>
  <c r="G96" i="30"/>
  <c r="G90" i="30" s="1"/>
  <c r="O50" i="30"/>
  <c r="N50" i="30"/>
  <c r="M50" i="30"/>
  <c r="L50" i="30"/>
  <c r="K50" i="30"/>
  <c r="J50" i="30"/>
  <c r="I50" i="30"/>
  <c r="H50" i="30"/>
  <c r="G50" i="30"/>
  <c r="H48" i="30"/>
  <c r="I48" i="30" s="1"/>
  <c r="J48" i="30" s="1"/>
  <c r="K48" i="30" s="1"/>
  <c r="L48" i="30" s="1"/>
  <c r="M48" i="30" s="1"/>
  <c r="N48" i="30" s="1"/>
  <c r="H17" i="30"/>
  <c r="I17" i="30" s="1"/>
  <c r="J17" i="30" s="1"/>
  <c r="K17" i="30" s="1"/>
  <c r="L17" i="30" s="1"/>
  <c r="M17" i="30" s="1"/>
  <c r="N17" i="30" s="1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O96" i="8"/>
  <c r="O90" i="8" s="1"/>
  <c r="N96" i="8"/>
  <c r="N90" i="8" s="1"/>
  <c r="M96" i="8"/>
  <c r="M90" i="8" s="1"/>
  <c r="L96" i="8"/>
  <c r="L90" i="8" s="1"/>
  <c r="K96" i="8"/>
  <c r="K90" i="8" s="1"/>
  <c r="J96" i="8"/>
  <c r="J90" i="8" s="1"/>
  <c r="I96" i="8"/>
  <c r="I90" i="8" s="1"/>
  <c r="H96" i="8"/>
  <c r="H90" i="8" s="1"/>
  <c r="G96" i="8"/>
  <c r="G90" i="8" s="1"/>
  <c r="O50" i="8"/>
  <c r="N50" i="8"/>
  <c r="M50" i="8"/>
  <c r="L50" i="8"/>
  <c r="K50" i="8"/>
  <c r="J50" i="8"/>
  <c r="I50" i="8"/>
  <c r="H50" i="8"/>
  <c r="G50" i="8"/>
  <c r="H48" i="8"/>
  <c r="I48" i="8" s="1"/>
  <c r="J48" i="8" s="1"/>
  <c r="K48" i="8" s="1"/>
  <c r="L48" i="8" s="1"/>
  <c r="M48" i="8" s="1"/>
  <c r="N48" i="8" s="1"/>
  <c r="H17" i="8"/>
  <c r="I17" i="8" s="1"/>
  <c r="J17" i="8" s="1"/>
  <c r="K17" i="8" s="1"/>
  <c r="L17" i="8" s="1"/>
  <c r="M17" i="8" s="1"/>
  <c r="N17" i="8" s="1"/>
  <c r="B7" i="11"/>
  <c r="F3" i="11"/>
  <c r="G3" i="11" s="1"/>
  <c r="F112" i="10"/>
  <c r="G112" i="10" s="1"/>
  <c r="H112" i="10" s="1"/>
  <c r="I112" i="10" s="1"/>
  <c r="J112" i="10" s="1"/>
  <c r="K112" i="10" s="1"/>
  <c r="K100" i="10"/>
  <c r="J100" i="10"/>
  <c r="I100" i="10"/>
  <c r="H100" i="10"/>
  <c r="G100" i="10"/>
  <c r="F100" i="10"/>
  <c r="E100" i="10"/>
  <c r="D100" i="10"/>
  <c r="C100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K50" i="10"/>
  <c r="K44" i="10" s="1"/>
  <c r="J50" i="10"/>
  <c r="I50" i="10"/>
  <c r="H50" i="10"/>
  <c r="G50" i="10"/>
  <c r="F50" i="10"/>
  <c r="E50" i="10"/>
  <c r="F114" i="10" s="1"/>
  <c r="D50" i="10"/>
  <c r="K4" i="10"/>
  <c r="J4" i="10"/>
  <c r="I4" i="10"/>
  <c r="H4" i="10"/>
  <c r="G4" i="10"/>
  <c r="F4" i="10"/>
  <c r="E4" i="10"/>
  <c r="D4" i="10"/>
  <c r="C4" i="10"/>
  <c r="D2" i="10"/>
  <c r="E2" i="10" s="1"/>
  <c r="F2" i="10" s="1"/>
  <c r="G2" i="10" s="1"/>
  <c r="H2" i="10" s="1"/>
  <c r="I2" i="10" s="1"/>
  <c r="J2" i="10" s="1"/>
  <c r="K2" i="10" s="1"/>
  <c r="D4" i="9"/>
  <c r="E4" i="9" s="1"/>
  <c r="F4" i="9" s="1"/>
  <c r="G4" i="9" s="1"/>
  <c r="H4" i="9" s="1"/>
  <c r="I4" i="9" s="1"/>
  <c r="J4" i="9" s="1"/>
  <c r="K4" i="9" s="1"/>
  <c r="O199" i="27"/>
  <c r="N199" i="27"/>
  <c r="M199" i="27"/>
  <c r="L199" i="27"/>
  <c r="K199" i="27"/>
  <c r="J199" i="27"/>
  <c r="I199" i="27"/>
  <c r="H199" i="27"/>
  <c r="G199" i="27"/>
  <c r="H188" i="27"/>
  <c r="I188" i="27" s="1"/>
  <c r="J188" i="27" s="1"/>
  <c r="K188" i="27" s="1"/>
  <c r="L188" i="27" s="1"/>
  <c r="M188" i="27" s="1"/>
  <c r="N188" i="27" s="1"/>
  <c r="H143" i="27"/>
  <c r="I143" i="27" s="1"/>
  <c r="J143" i="27" s="1"/>
  <c r="K143" i="27" s="1"/>
  <c r="L143" i="27" s="1"/>
  <c r="M143" i="27" s="1"/>
  <c r="N143" i="27" s="1"/>
  <c r="B131" i="27"/>
  <c r="B130" i="27"/>
  <c r="B129" i="27"/>
  <c r="B128" i="27"/>
  <c r="B127" i="27"/>
  <c r="B126" i="27"/>
  <c r="B125" i="27"/>
  <c r="B124" i="27"/>
  <c r="B123" i="27"/>
  <c r="B122" i="27"/>
  <c r="B121" i="27"/>
  <c r="B120" i="27"/>
  <c r="B119" i="27"/>
  <c r="B118" i="27"/>
  <c r="B117" i="27"/>
  <c r="B116" i="27"/>
  <c r="B115" i="27"/>
  <c r="B114" i="27"/>
  <c r="B113" i="27"/>
  <c r="B112" i="27"/>
  <c r="B111" i="27"/>
  <c r="B110" i="27"/>
  <c r="B109" i="27"/>
  <c r="B108" i="27"/>
  <c r="B107" i="27"/>
  <c r="B106" i="27"/>
  <c r="B105" i="27"/>
  <c r="B104" i="27"/>
  <c r="B103" i="27"/>
  <c r="B102" i="27"/>
  <c r="B101" i="27"/>
  <c r="B100" i="27"/>
  <c r="B99" i="27"/>
  <c r="B98" i="27"/>
  <c r="B97" i="27"/>
  <c r="B96" i="27"/>
  <c r="O95" i="27"/>
  <c r="O89" i="27" s="1"/>
  <c r="N95" i="27"/>
  <c r="N89" i="27" s="1"/>
  <c r="M95" i="27"/>
  <c r="M89" i="27" s="1"/>
  <c r="L95" i="27"/>
  <c r="L89" i="27" s="1"/>
  <c r="K95" i="27"/>
  <c r="K89" i="27" s="1"/>
  <c r="J95" i="27"/>
  <c r="J89" i="27" s="1"/>
  <c r="I95" i="27"/>
  <c r="I89" i="27" s="1"/>
  <c r="H95" i="27"/>
  <c r="H89" i="27" s="1"/>
  <c r="G95" i="27"/>
  <c r="G89" i="27" s="1"/>
  <c r="O49" i="27"/>
  <c r="N49" i="27"/>
  <c r="M49" i="27"/>
  <c r="L49" i="27"/>
  <c r="K49" i="27"/>
  <c r="J49" i="27"/>
  <c r="I49" i="27"/>
  <c r="H49" i="27"/>
  <c r="G49" i="27"/>
  <c r="H47" i="27"/>
  <c r="I47" i="27" s="1"/>
  <c r="J47" i="27" s="1"/>
  <c r="K47" i="27" s="1"/>
  <c r="L47" i="27" s="1"/>
  <c r="M47" i="27" s="1"/>
  <c r="N47" i="27" s="1"/>
  <c r="H17" i="27"/>
  <c r="I17" i="27" s="1"/>
  <c r="J17" i="27" s="1"/>
  <c r="K17" i="27" s="1"/>
  <c r="L17" i="27" s="1"/>
  <c r="M17" i="27" s="1"/>
  <c r="N17" i="27" s="1"/>
  <c r="O199" i="26"/>
  <c r="N199" i="26"/>
  <c r="M199" i="26"/>
  <c r="L199" i="26"/>
  <c r="K199" i="26"/>
  <c r="J199" i="26"/>
  <c r="I199" i="26"/>
  <c r="H199" i="26"/>
  <c r="G199" i="26"/>
  <c r="H188" i="26"/>
  <c r="I188" i="26" s="1"/>
  <c r="J188" i="26" s="1"/>
  <c r="K188" i="26" s="1"/>
  <c r="L188" i="26" s="1"/>
  <c r="M188" i="26" s="1"/>
  <c r="N188" i="26" s="1"/>
  <c r="H143" i="26"/>
  <c r="I143" i="26" s="1"/>
  <c r="J143" i="26" s="1"/>
  <c r="K143" i="26" s="1"/>
  <c r="L143" i="26" s="1"/>
  <c r="M143" i="26" s="1"/>
  <c r="N143" i="26" s="1"/>
  <c r="B131" i="26"/>
  <c r="B130" i="26"/>
  <c r="B129" i="26"/>
  <c r="B128" i="26"/>
  <c r="B127" i="26"/>
  <c r="B126" i="26"/>
  <c r="B125" i="26"/>
  <c r="B124" i="26"/>
  <c r="B123" i="26"/>
  <c r="B122" i="26"/>
  <c r="B121" i="26"/>
  <c r="B120" i="26"/>
  <c r="B119" i="26"/>
  <c r="B118" i="26"/>
  <c r="B117" i="26"/>
  <c r="B116" i="26"/>
  <c r="B115" i="26"/>
  <c r="B114" i="26"/>
  <c r="B113" i="26"/>
  <c r="B112" i="26"/>
  <c r="B111" i="26"/>
  <c r="B110" i="26"/>
  <c r="B109" i="26"/>
  <c r="B108" i="26"/>
  <c r="B107" i="26"/>
  <c r="B106" i="26"/>
  <c r="B105" i="26"/>
  <c r="B104" i="26"/>
  <c r="B103" i="26"/>
  <c r="B102" i="26"/>
  <c r="B101" i="26"/>
  <c r="B100" i="26"/>
  <c r="B99" i="26"/>
  <c r="B98" i="26"/>
  <c r="B97" i="26"/>
  <c r="B96" i="26"/>
  <c r="O95" i="26"/>
  <c r="O89" i="26" s="1"/>
  <c r="N95" i="26"/>
  <c r="N89" i="26" s="1"/>
  <c r="M95" i="26"/>
  <c r="M89" i="26" s="1"/>
  <c r="L95" i="26"/>
  <c r="L89" i="26" s="1"/>
  <c r="K95" i="26"/>
  <c r="K89" i="26" s="1"/>
  <c r="J95" i="26"/>
  <c r="J89" i="26" s="1"/>
  <c r="I95" i="26"/>
  <c r="I89" i="26" s="1"/>
  <c r="H95" i="26"/>
  <c r="H89" i="26" s="1"/>
  <c r="G95" i="26"/>
  <c r="G89" i="26" s="1"/>
  <c r="O49" i="26"/>
  <c r="N49" i="26"/>
  <c r="M49" i="26"/>
  <c r="L49" i="26"/>
  <c r="K49" i="26"/>
  <c r="J49" i="26"/>
  <c r="I49" i="26"/>
  <c r="H49" i="26"/>
  <c r="G49" i="26"/>
  <c r="H47" i="26"/>
  <c r="I47" i="26" s="1"/>
  <c r="J47" i="26" s="1"/>
  <c r="K47" i="26" s="1"/>
  <c r="L47" i="26" s="1"/>
  <c r="M47" i="26" s="1"/>
  <c r="N47" i="26" s="1"/>
  <c r="H17" i="26"/>
  <c r="I17" i="26" s="1"/>
  <c r="J17" i="26" s="1"/>
  <c r="K17" i="26" s="1"/>
  <c r="L17" i="26" s="1"/>
  <c r="M17" i="26" s="1"/>
  <c r="N17" i="26" s="1"/>
  <c r="O199" i="25"/>
  <c r="N199" i="25"/>
  <c r="M199" i="25"/>
  <c r="L199" i="25"/>
  <c r="K199" i="25"/>
  <c r="J199" i="25"/>
  <c r="I199" i="25"/>
  <c r="H199" i="25"/>
  <c r="G199" i="25"/>
  <c r="H188" i="25"/>
  <c r="I188" i="25" s="1"/>
  <c r="J188" i="25" s="1"/>
  <c r="K188" i="25" s="1"/>
  <c r="L188" i="25" s="1"/>
  <c r="M188" i="25" s="1"/>
  <c r="N188" i="25" s="1"/>
  <c r="H143" i="25"/>
  <c r="I143" i="25" s="1"/>
  <c r="J143" i="25" s="1"/>
  <c r="K143" i="25" s="1"/>
  <c r="L143" i="25" s="1"/>
  <c r="M143" i="25" s="1"/>
  <c r="N143" i="25" s="1"/>
  <c r="B131" i="25"/>
  <c r="B130" i="25"/>
  <c r="B129" i="25"/>
  <c r="B128" i="25"/>
  <c r="B127" i="25"/>
  <c r="B126" i="25"/>
  <c r="B125" i="25"/>
  <c r="B124" i="25"/>
  <c r="B123" i="25"/>
  <c r="B122" i="25"/>
  <c r="B121" i="25"/>
  <c r="B120" i="25"/>
  <c r="B119" i="25"/>
  <c r="B118" i="25"/>
  <c r="B117" i="25"/>
  <c r="B116" i="25"/>
  <c r="B115" i="25"/>
  <c r="B114" i="25"/>
  <c r="B113" i="25"/>
  <c r="B112" i="25"/>
  <c r="B111" i="25"/>
  <c r="B110" i="25"/>
  <c r="B109" i="25"/>
  <c r="B108" i="25"/>
  <c r="B107" i="25"/>
  <c r="B106" i="25"/>
  <c r="B105" i="25"/>
  <c r="B104" i="25"/>
  <c r="B103" i="25"/>
  <c r="B102" i="25"/>
  <c r="B101" i="25"/>
  <c r="B100" i="25"/>
  <c r="B99" i="25"/>
  <c r="B98" i="25"/>
  <c r="B97" i="25"/>
  <c r="B96" i="25"/>
  <c r="O95" i="25"/>
  <c r="O89" i="25" s="1"/>
  <c r="N95" i="25"/>
  <c r="N89" i="25" s="1"/>
  <c r="M95" i="25"/>
  <c r="M89" i="25" s="1"/>
  <c r="L95" i="25"/>
  <c r="L89" i="25" s="1"/>
  <c r="K95" i="25"/>
  <c r="K89" i="25" s="1"/>
  <c r="J95" i="25"/>
  <c r="J89" i="25" s="1"/>
  <c r="I95" i="25"/>
  <c r="I89" i="25" s="1"/>
  <c r="H95" i="25"/>
  <c r="G95" i="25"/>
  <c r="G89" i="25" s="1"/>
  <c r="H89" i="25"/>
  <c r="O49" i="25"/>
  <c r="N49" i="25"/>
  <c r="M49" i="25"/>
  <c r="L49" i="25"/>
  <c r="K49" i="25"/>
  <c r="J49" i="25"/>
  <c r="I49" i="25"/>
  <c r="H49" i="25"/>
  <c r="G49" i="25"/>
  <c r="H47" i="25"/>
  <c r="I47" i="25" s="1"/>
  <c r="J47" i="25" s="1"/>
  <c r="K47" i="25" s="1"/>
  <c r="L47" i="25" s="1"/>
  <c r="M47" i="25" s="1"/>
  <c r="N47" i="25" s="1"/>
  <c r="H17" i="25"/>
  <c r="I17" i="25" s="1"/>
  <c r="J17" i="25" s="1"/>
  <c r="K17" i="25" s="1"/>
  <c r="L17" i="25" s="1"/>
  <c r="M17" i="25" s="1"/>
  <c r="N17" i="25" s="1"/>
  <c r="O199" i="24"/>
  <c r="N199" i="24"/>
  <c r="M199" i="24"/>
  <c r="L199" i="24"/>
  <c r="K199" i="24"/>
  <c r="J199" i="24"/>
  <c r="I199" i="24"/>
  <c r="H199" i="24"/>
  <c r="G199" i="24"/>
  <c r="H188" i="24"/>
  <c r="I188" i="24" s="1"/>
  <c r="J188" i="24" s="1"/>
  <c r="K188" i="24" s="1"/>
  <c r="L188" i="24" s="1"/>
  <c r="M188" i="24" s="1"/>
  <c r="N188" i="24" s="1"/>
  <c r="H143" i="24"/>
  <c r="I143" i="24" s="1"/>
  <c r="J143" i="24" s="1"/>
  <c r="K143" i="24" s="1"/>
  <c r="L143" i="24" s="1"/>
  <c r="M143" i="24" s="1"/>
  <c r="N143" i="24" s="1"/>
  <c r="B131" i="24"/>
  <c r="B130" i="24"/>
  <c r="B129" i="24"/>
  <c r="B128" i="24"/>
  <c r="B127" i="24"/>
  <c r="B126" i="24"/>
  <c r="B125" i="24"/>
  <c r="B124" i="24"/>
  <c r="B123" i="24"/>
  <c r="B122" i="24"/>
  <c r="B121" i="24"/>
  <c r="B120" i="24"/>
  <c r="B119" i="24"/>
  <c r="B118" i="24"/>
  <c r="B117" i="24"/>
  <c r="B116" i="24"/>
  <c r="B115" i="24"/>
  <c r="B114" i="24"/>
  <c r="B113" i="24"/>
  <c r="B112" i="24"/>
  <c r="B111" i="24"/>
  <c r="B110" i="24"/>
  <c r="B109" i="24"/>
  <c r="B108" i="24"/>
  <c r="B107" i="24"/>
  <c r="B106" i="24"/>
  <c r="B105" i="24"/>
  <c r="B104" i="24"/>
  <c r="B103" i="24"/>
  <c r="B102" i="24"/>
  <c r="B101" i="24"/>
  <c r="B100" i="24"/>
  <c r="B99" i="24"/>
  <c r="B98" i="24"/>
  <c r="B97" i="24"/>
  <c r="B96" i="24"/>
  <c r="O95" i="24"/>
  <c r="O89" i="24" s="1"/>
  <c r="N95" i="24"/>
  <c r="N89" i="24" s="1"/>
  <c r="M95" i="24"/>
  <c r="M89" i="24" s="1"/>
  <c r="L95" i="24"/>
  <c r="L89" i="24" s="1"/>
  <c r="K95" i="24"/>
  <c r="K89" i="24" s="1"/>
  <c r="J95" i="24"/>
  <c r="J89" i="24" s="1"/>
  <c r="I95" i="24"/>
  <c r="I89" i="24" s="1"/>
  <c r="H95" i="24"/>
  <c r="H89" i="24" s="1"/>
  <c r="G95" i="24"/>
  <c r="G89" i="24" s="1"/>
  <c r="O49" i="24"/>
  <c r="N49" i="24"/>
  <c r="M49" i="24"/>
  <c r="L49" i="24"/>
  <c r="K49" i="24"/>
  <c r="J49" i="24"/>
  <c r="I49" i="24"/>
  <c r="H49" i="24"/>
  <c r="G49" i="24"/>
  <c r="H47" i="24"/>
  <c r="I47" i="24" s="1"/>
  <c r="J47" i="24" s="1"/>
  <c r="K47" i="24" s="1"/>
  <c r="L47" i="24" s="1"/>
  <c r="M47" i="24" s="1"/>
  <c r="N47" i="24" s="1"/>
  <c r="H17" i="24"/>
  <c r="I17" i="24" s="1"/>
  <c r="J17" i="24" s="1"/>
  <c r="K17" i="24" s="1"/>
  <c r="L17" i="24" s="1"/>
  <c r="M17" i="24" s="1"/>
  <c r="N17" i="24" s="1"/>
  <c r="O199" i="23"/>
  <c r="N199" i="23"/>
  <c r="M199" i="23"/>
  <c r="L199" i="23"/>
  <c r="K199" i="23"/>
  <c r="J199" i="23"/>
  <c r="I199" i="23"/>
  <c r="H199" i="23"/>
  <c r="G199" i="23"/>
  <c r="H188" i="23"/>
  <c r="I188" i="23" s="1"/>
  <c r="J188" i="23" s="1"/>
  <c r="K188" i="23" s="1"/>
  <c r="L188" i="23" s="1"/>
  <c r="M188" i="23" s="1"/>
  <c r="N188" i="23" s="1"/>
  <c r="H143" i="23"/>
  <c r="I143" i="23" s="1"/>
  <c r="J143" i="23" s="1"/>
  <c r="K143" i="23" s="1"/>
  <c r="L143" i="23" s="1"/>
  <c r="M143" i="23" s="1"/>
  <c r="N143" i="23" s="1"/>
  <c r="B131" i="23"/>
  <c r="B130" i="23"/>
  <c r="B129" i="23"/>
  <c r="B128" i="23"/>
  <c r="B127" i="23"/>
  <c r="B126" i="23"/>
  <c r="B125" i="23"/>
  <c r="B124" i="23"/>
  <c r="B123" i="23"/>
  <c r="B122" i="23"/>
  <c r="B121" i="23"/>
  <c r="B120" i="23"/>
  <c r="B119" i="23"/>
  <c r="B118" i="23"/>
  <c r="B117" i="23"/>
  <c r="B116" i="23"/>
  <c r="B115" i="23"/>
  <c r="B114" i="23"/>
  <c r="B113" i="23"/>
  <c r="B112" i="23"/>
  <c r="B111" i="23"/>
  <c r="B110" i="23"/>
  <c r="B109" i="23"/>
  <c r="B108" i="23"/>
  <c r="B107" i="23"/>
  <c r="B106" i="23"/>
  <c r="B105" i="23"/>
  <c r="B104" i="23"/>
  <c r="B103" i="23"/>
  <c r="B102" i="23"/>
  <c r="B101" i="23"/>
  <c r="B100" i="23"/>
  <c r="B99" i="23"/>
  <c r="B98" i="23"/>
  <c r="B97" i="23"/>
  <c r="B96" i="23"/>
  <c r="O95" i="23"/>
  <c r="O89" i="23" s="1"/>
  <c r="N95" i="23"/>
  <c r="N89" i="23" s="1"/>
  <c r="M95" i="23"/>
  <c r="M89" i="23" s="1"/>
  <c r="L95" i="23"/>
  <c r="L89" i="23" s="1"/>
  <c r="K95" i="23"/>
  <c r="J95" i="23"/>
  <c r="J89" i="23" s="1"/>
  <c r="I95" i="23"/>
  <c r="I89" i="23" s="1"/>
  <c r="H95" i="23"/>
  <c r="H89" i="23" s="1"/>
  <c r="G95" i="23"/>
  <c r="G89" i="23" s="1"/>
  <c r="K89" i="23"/>
  <c r="O49" i="23"/>
  <c r="N49" i="23"/>
  <c r="M49" i="23"/>
  <c r="L49" i="23"/>
  <c r="K49" i="23"/>
  <c r="J49" i="23"/>
  <c r="I49" i="23"/>
  <c r="H49" i="23"/>
  <c r="G49" i="23"/>
  <c r="H47" i="23"/>
  <c r="I47" i="23" s="1"/>
  <c r="J47" i="23" s="1"/>
  <c r="K47" i="23" s="1"/>
  <c r="L47" i="23" s="1"/>
  <c r="M47" i="23" s="1"/>
  <c r="N47" i="23" s="1"/>
  <c r="H17" i="23"/>
  <c r="I17" i="23" s="1"/>
  <c r="J17" i="23" s="1"/>
  <c r="K17" i="23" s="1"/>
  <c r="L17" i="23" s="1"/>
  <c r="M17" i="23" s="1"/>
  <c r="N17" i="23" s="1"/>
  <c r="O199" i="22"/>
  <c r="N199" i="22"/>
  <c r="M199" i="22"/>
  <c r="L199" i="22"/>
  <c r="K199" i="22"/>
  <c r="J199" i="22"/>
  <c r="I199" i="22"/>
  <c r="H199" i="22"/>
  <c r="G199" i="22"/>
  <c r="H188" i="22"/>
  <c r="I188" i="22" s="1"/>
  <c r="J188" i="22" s="1"/>
  <c r="K188" i="22" s="1"/>
  <c r="L188" i="22" s="1"/>
  <c r="M188" i="22" s="1"/>
  <c r="N188" i="22" s="1"/>
  <c r="H143" i="22"/>
  <c r="I143" i="22" s="1"/>
  <c r="J143" i="22" s="1"/>
  <c r="K143" i="22" s="1"/>
  <c r="L143" i="22" s="1"/>
  <c r="M143" i="22" s="1"/>
  <c r="N143" i="22" s="1"/>
  <c r="B131" i="22"/>
  <c r="B130" i="22"/>
  <c r="B129" i="22"/>
  <c r="B128" i="22"/>
  <c r="B127" i="22"/>
  <c r="B126" i="22"/>
  <c r="B125" i="22"/>
  <c r="B124" i="22"/>
  <c r="B123" i="22"/>
  <c r="B122" i="22"/>
  <c r="B121" i="22"/>
  <c r="B120" i="22"/>
  <c r="B119" i="22"/>
  <c r="B118" i="22"/>
  <c r="B117" i="22"/>
  <c r="B116" i="22"/>
  <c r="B115" i="22"/>
  <c r="B114" i="22"/>
  <c r="B113" i="22"/>
  <c r="B112" i="22"/>
  <c r="B111" i="22"/>
  <c r="B110" i="22"/>
  <c r="B109" i="22"/>
  <c r="B108" i="22"/>
  <c r="B107" i="22"/>
  <c r="B106" i="22"/>
  <c r="B105" i="22"/>
  <c r="B104" i="22"/>
  <c r="B103" i="22"/>
  <c r="B102" i="22"/>
  <c r="B101" i="22"/>
  <c r="B100" i="22"/>
  <c r="B99" i="22"/>
  <c r="B98" i="22"/>
  <c r="B97" i="22"/>
  <c r="B96" i="22"/>
  <c r="O95" i="22"/>
  <c r="O89" i="22" s="1"/>
  <c r="N95" i="22"/>
  <c r="N89" i="22" s="1"/>
  <c r="M95" i="22"/>
  <c r="M89" i="22" s="1"/>
  <c r="L95" i="22"/>
  <c r="L89" i="22" s="1"/>
  <c r="K95" i="22"/>
  <c r="K89" i="22" s="1"/>
  <c r="J95" i="22"/>
  <c r="J89" i="22" s="1"/>
  <c r="I95" i="22"/>
  <c r="I89" i="22" s="1"/>
  <c r="H95" i="22"/>
  <c r="H89" i="22" s="1"/>
  <c r="G95" i="22"/>
  <c r="G89" i="22" s="1"/>
  <c r="O49" i="22"/>
  <c r="N49" i="22"/>
  <c r="M49" i="22"/>
  <c r="L49" i="22"/>
  <c r="K49" i="22"/>
  <c r="J49" i="22"/>
  <c r="I49" i="22"/>
  <c r="H49" i="22"/>
  <c r="G49" i="22"/>
  <c r="H47" i="22"/>
  <c r="I47" i="22" s="1"/>
  <c r="J47" i="22" s="1"/>
  <c r="K47" i="22" s="1"/>
  <c r="L47" i="22" s="1"/>
  <c r="M47" i="22" s="1"/>
  <c r="N47" i="22" s="1"/>
  <c r="H17" i="22"/>
  <c r="I17" i="22" s="1"/>
  <c r="J17" i="22" s="1"/>
  <c r="K17" i="22" s="1"/>
  <c r="L17" i="22" s="1"/>
  <c r="M17" i="22" s="1"/>
  <c r="N17" i="22" s="1"/>
  <c r="O199" i="21"/>
  <c r="N199" i="21"/>
  <c r="M199" i="21"/>
  <c r="L199" i="21"/>
  <c r="K199" i="21"/>
  <c r="J199" i="21"/>
  <c r="I199" i="21"/>
  <c r="H199" i="21"/>
  <c r="G199" i="21"/>
  <c r="H188" i="21"/>
  <c r="I188" i="21" s="1"/>
  <c r="J188" i="21" s="1"/>
  <c r="K188" i="21" s="1"/>
  <c r="L188" i="21" s="1"/>
  <c r="M188" i="21" s="1"/>
  <c r="N188" i="21" s="1"/>
  <c r="H143" i="21"/>
  <c r="I143" i="21" s="1"/>
  <c r="J143" i="21" s="1"/>
  <c r="K143" i="21" s="1"/>
  <c r="L143" i="21" s="1"/>
  <c r="M143" i="21" s="1"/>
  <c r="N143" i="21" s="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O95" i="21"/>
  <c r="O89" i="21" s="1"/>
  <c r="N95" i="21"/>
  <c r="N89" i="21" s="1"/>
  <c r="M95" i="21"/>
  <c r="M89" i="21" s="1"/>
  <c r="L95" i="21"/>
  <c r="L89" i="21" s="1"/>
  <c r="K95" i="21"/>
  <c r="K89" i="21" s="1"/>
  <c r="J95" i="21"/>
  <c r="J89" i="21" s="1"/>
  <c r="I95" i="21"/>
  <c r="I89" i="21" s="1"/>
  <c r="H95" i="21"/>
  <c r="H89" i="21" s="1"/>
  <c r="G95" i="21"/>
  <c r="G89" i="21" s="1"/>
  <c r="O49" i="21"/>
  <c r="N49" i="21"/>
  <c r="M49" i="21"/>
  <c r="L49" i="21"/>
  <c r="K49" i="21"/>
  <c r="J49" i="21"/>
  <c r="I49" i="21"/>
  <c r="H49" i="21"/>
  <c r="G49" i="21"/>
  <c r="H47" i="21"/>
  <c r="I47" i="21" s="1"/>
  <c r="J47" i="21" s="1"/>
  <c r="K47" i="21" s="1"/>
  <c r="L47" i="21" s="1"/>
  <c r="M47" i="21" s="1"/>
  <c r="N47" i="21" s="1"/>
  <c r="H17" i="21"/>
  <c r="I17" i="21" s="1"/>
  <c r="J17" i="21" s="1"/>
  <c r="K17" i="21" s="1"/>
  <c r="L17" i="21" s="1"/>
  <c r="M17" i="21" s="1"/>
  <c r="N17" i="21" s="1"/>
  <c r="O199" i="20"/>
  <c r="N199" i="20"/>
  <c r="M199" i="20"/>
  <c r="L199" i="20"/>
  <c r="K199" i="20"/>
  <c r="J199" i="20"/>
  <c r="I199" i="20"/>
  <c r="H199" i="20"/>
  <c r="G199" i="20"/>
  <c r="H188" i="20"/>
  <c r="I188" i="20" s="1"/>
  <c r="J188" i="20" s="1"/>
  <c r="K188" i="20" s="1"/>
  <c r="L188" i="20" s="1"/>
  <c r="M188" i="20" s="1"/>
  <c r="N188" i="20" s="1"/>
  <c r="H143" i="20"/>
  <c r="I143" i="20" s="1"/>
  <c r="J143" i="20" s="1"/>
  <c r="K143" i="20" s="1"/>
  <c r="L143" i="20" s="1"/>
  <c r="M143" i="20" s="1"/>
  <c r="N143" i="20" s="1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B97" i="20"/>
  <c r="B96" i="20"/>
  <c r="O95" i="20"/>
  <c r="O89" i="20" s="1"/>
  <c r="N95" i="20"/>
  <c r="M95" i="20"/>
  <c r="M89" i="20" s="1"/>
  <c r="L95" i="20"/>
  <c r="L89" i="20" s="1"/>
  <c r="K95" i="20"/>
  <c r="K89" i="20" s="1"/>
  <c r="J95" i="20"/>
  <c r="I95" i="20"/>
  <c r="I89" i="20" s="1"/>
  <c r="H95" i="20"/>
  <c r="G95" i="20"/>
  <c r="G89" i="20" s="1"/>
  <c r="N89" i="20"/>
  <c r="J89" i="20"/>
  <c r="H89" i="20"/>
  <c r="O49" i="20"/>
  <c r="N49" i="20"/>
  <c r="M49" i="20"/>
  <c r="L49" i="20"/>
  <c r="K49" i="20"/>
  <c r="J49" i="20"/>
  <c r="I49" i="20"/>
  <c r="H49" i="20"/>
  <c r="G49" i="20"/>
  <c r="H47" i="20"/>
  <c r="I47" i="20" s="1"/>
  <c r="J47" i="20" s="1"/>
  <c r="K47" i="20" s="1"/>
  <c r="L47" i="20" s="1"/>
  <c r="M47" i="20" s="1"/>
  <c r="N47" i="20" s="1"/>
  <c r="H17" i="20"/>
  <c r="I17" i="20" s="1"/>
  <c r="J17" i="20" s="1"/>
  <c r="K17" i="20" s="1"/>
  <c r="L17" i="20" s="1"/>
  <c r="M17" i="20" s="1"/>
  <c r="N17" i="20" s="1"/>
  <c r="O199" i="19"/>
  <c r="N199" i="19"/>
  <c r="M199" i="19"/>
  <c r="L199" i="19"/>
  <c r="K199" i="19"/>
  <c r="J199" i="19"/>
  <c r="I199" i="19"/>
  <c r="H199" i="19"/>
  <c r="G199" i="19"/>
  <c r="H188" i="19"/>
  <c r="I188" i="19" s="1"/>
  <c r="J188" i="19" s="1"/>
  <c r="K188" i="19" s="1"/>
  <c r="L188" i="19" s="1"/>
  <c r="M188" i="19" s="1"/>
  <c r="N188" i="19" s="1"/>
  <c r="H143" i="19"/>
  <c r="I143" i="19" s="1"/>
  <c r="J143" i="19" s="1"/>
  <c r="K143" i="19" s="1"/>
  <c r="L143" i="19" s="1"/>
  <c r="M143" i="19" s="1"/>
  <c r="N143" i="19" s="1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O95" i="19"/>
  <c r="O89" i="19" s="1"/>
  <c r="N95" i="19"/>
  <c r="N89" i="19" s="1"/>
  <c r="M95" i="19"/>
  <c r="M89" i="19" s="1"/>
  <c r="L95" i="19"/>
  <c r="L89" i="19" s="1"/>
  <c r="K95" i="19"/>
  <c r="K89" i="19" s="1"/>
  <c r="J95" i="19"/>
  <c r="J89" i="19" s="1"/>
  <c r="I95" i="19"/>
  <c r="I89" i="19" s="1"/>
  <c r="H95" i="19"/>
  <c r="H89" i="19" s="1"/>
  <c r="G95" i="19"/>
  <c r="G89" i="19" s="1"/>
  <c r="O49" i="19"/>
  <c r="N49" i="19"/>
  <c r="M49" i="19"/>
  <c r="L49" i="19"/>
  <c r="K49" i="19"/>
  <c r="J49" i="19"/>
  <c r="I49" i="19"/>
  <c r="H49" i="19"/>
  <c r="G49" i="19"/>
  <c r="H47" i="19"/>
  <c r="I47" i="19" s="1"/>
  <c r="J47" i="19" s="1"/>
  <c r="K47" i="19" s="1"/>
  <c r="L47" i="19" s="1"/>
  <c r="M47" i="19" s="1"/>
  <c r="N47" i="19" s="1"/>
  <c r="H17" i="19"/>
  <c r="I17" i="19" s="1"/>
  <c r="J17" i="19" s="1"/>
  <c r="K17" i="19" s="1"/>
  <c r="L17" i="19" s="1"/>
  <c r="M17" i="19" s="1"/>
  <c r="N17" i="19" s="1"/>
  <c r="O199" i="18"/>
  <c r="N199" i="18"/>
  <c r="M199" i="18"/>
  <c r="L199" i="18"/>
  <c r="K199" i="18"/>
  <c r="J199" i="18"/>
  <c r="I199" i="18"/>
  <c r="H199" i="18"/>
  <c r="G199" i="18"/>
  <c r="H188" i="18"/>
  <c r="I188" i="18" s="1"/>
  <c r="J188" i="18" s="1"/>
  <c r="K188" i="18" s="1"/>
  <c r="L188" i="18" s="1"/>
  <c r="M188" i="18" s="1"/>
  <c r="N188" i="18" s="1"/>
  <c r="H143" i="18"/>
  <c r="I143" i="18" s="1"/>
  <c r="J143" i="18" s="1"/>
  <c r="K143" i="18" s="1"/>
  <c r="L143" i="18" s="1"/>
  <c r="M143" i="18" s="1"/>
  <c r="N143" i="18" s="1"/>
  <c r="B131" i="18"/>
  <c r="B130" i="18"/>
  <c r="B129" i="18"/>
  <c r="B128" i="18"/>
  <c r="B127" i="18"/>
  <c r="B126" i="18"/>
  <c r="B125" i="18"/>
  <c r="B124" i="18"/>
  <c r="B123" i="18"/>
  <c r="B122" i="18"/>
  <c r="B121" i="18"/>
  <c r="B120" i="18"/>
  <c r="B119" i="18"/>
  <c r="B118" i="18"/>
  <c r="B117" i="18"/>
  <c r="B116" i="18"/>
  <c r="B115" i="18"/>
  <c r="B114" i="18"/>
  <c r="B113" i="18"/>
  <c r="B112" i="18"/>
  <c r="B111" i="18"/>
  <c r="B110" i="18"/>
  <c r="B109" i="18"/>
  <c r="B108" i="18"/>
  <c r="B107" i="18"/>
  <c r="B106" i="18"/>
  <c r="B105" i="18"/>
  <c r="B104" i="18"/>
  <c r="B103" i="18"/>
  <c r="B102" i="18"/>
  <c r="B101" i="18"/>
  <c r="B100" i="18"/>
  <c r="B99" i="18"/>
  <c r="B98" i="18"/>
  <c r="B97" i="18"/>
  <c r="B96" i="18"/>
  <c r="O95" i="18"/>
  <c r="O89" i="18" s="1"/>
  <c r="N95" i="18"/>
  <c r="N89" i="18" s="1"/>
  <c r="M95" i="18"/>
  <c r="M89" i="18" s="1"/>
  <c r="L95" i="18"/>
  <c r="L89" i="18" s="1"/>
  <c r="K95" i="18"/>
  <c r="K89" i="18" s="1"/>
  <c r="J95" i="18"/>
  <c r="J89" i="18" s="1"/>
  <c r="I95" i="18"/>
  <c r="I89" i="18" s="1"/>
  <c r="H95" i="18"/>
  <c r="H89" i="18" s="1"/>
  <c r="G95" i="18"/>
  <c r="G89" i="18" s="1"/>
  <c r="O49" i="18"/>
  <c r="N49" i="18"/>
  <c r="M49" i="18"/>
  <c r="L49" i="18"/>
  <c r="K49" i="18"/>
  <c r="J49" i="18"/>
  <c r="I49" i="18"/>
  <c r="H49" i="18"/>
  <c r="G49" i="18"/>
  <c r="H47" i="18"/>
  <c r="I47" i="18" s="1"/>
  <c r="J47" i="18" s="1"/>
  <c r="K47" i="18" s="1"/>
  <c r="L47" i="18" s="1"/>
  <c r="M47" i="18" s="1"/>
  <c r="N47" i="18" s="1"/>
  <c r="H17" i="18"/>
  <c r="I17" i="18" s="1"/>
  <c r="J17" i="18" s="1"/>
  <c r="K17" i="18" s="1"/>
  <c r="L17" i="18" s="1"/>
  <c r="M17" i="18" s="1"/>
  <c r="N17" i="18" s="1"/>
  <c r="O199" i="17"/>
  <c r="N199" i="17"/>
  <c r="M199" i="17"/>
  <c r="L199" i="17"/>
  <c r="K199" i="17"/>
  <c r="J199" i="17"/>
  <c r="I199" i="17"/>
  <c r="H199" i="17"/>
  <c r="G199" i="17"/>
  <c r="H188" i="17"/>
  <c r="I188" i="17" s="1"/>
  <c r="J188" i="17" s="1"/>
  <c r="K188" i="17" s="1"/>
  <c r="L188" i="17" s="1"/>
  <c r="M188" i="17" s="1"/>
  <c r="N188" i="17" s="1"/>
  <c r="H143" i="17"/>
  <c r="I143" i="17" s="1"/>
  <c r="J143" i="17" s="1"/>
  <c r="K143" i="17" s="1"/>
  <c r="L143" i="17" s="1"/>
  <c r="M143" i="17" s="1"/>
  <c r="N143" i="17" s="1"/>
  <c r="B131" i="17"/>
  <c r="B130" i="17"/>
  <c r="B129" i="17"/>
  <c r="B128" i="17"/>
  <c r="B127" i="17"/>
  <c r="B126" i="17"/>
  <c r="B125" i="17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O95" i="17"/>
  <c r="O89" i="17" s="1"/>
  <c r="N95" i="17"/>
  <c r="N89" i="17" s="1"/>
  <c r="M95" i="17"/>
  <c r="L95" i="17"/>
  <c r="L89" i="17" s="1"/>
  <c r="K95" i="17"/>
  <c r="K89" i="17" s="1"/>
  <c r="J95" i="17"/>
  <c r="J89" i="17" s="1"/>
  <c r="I95" i="17"/>
  <c r="I89" i="17" s="1"/>
  <c r="H95" i="17"/>
  <c r="H89" i="17" s="1"/>
  <c r="G95" i="17"/>
  <c r="G89" i="17" s="1"/>
  <c r="M89" i="17"/>
  <c r="O49" i="17"/>
  <c r="N49" i="17"/>
  <c r="M49" i="17"/>
  <c r="L49" i="17"/>
  <c r="K49" i="17"/>
  <c r="J49" i="17"/>
  <c r="I49" i="17"/>
  <c r="H49" i="17"/>
  <c r="G49" i="17"/>
  <c r="H47" i="17"/>
  <c r="I47" i="17" s="1"/>
  <c r="J47" i="17" s="1"/>
  <c r="K47" i="17" s="1"/>
  <c r="L47" i="17" s="1"/>
  <c r="M47" i="17" s="1"/>
  <c r="N47" i="17" s="1"/>
  <c r="H17" i="17"/>
  <c r="I17" i="17" s="1"/>
  <c r="J17" i="17" s="1"/>
  <c r="K17" i="17" s="1"/>
  <c r="L17" i="17" s="1"/>
  <c r="M17" i="17" s="1"/>
  <c r="N17" i="17" s="1"/>
  <c r="O199" i="16"/>
  <c r="N199" i="16"/>
  <c r="M199" i="16"/>
  <c r="L199" i="16"/>
  <c r="K199" i="16"/>
  <c r="J199" i="16"/>
  <c r="I199" i="16"/>
  <c r="H199" i="16"/>
  <c r="G199" i="16"/>
  <c r="H188" i="16"/>
  <c r="I188" i="16" s="1"/>
  <c r="J188" i="16" s="1"/>
  <c r="K188" i="16" s="1"/>
  <c r="L188" i="16" s="1"/>
  <c r="M188" i="16" s="1"/>
  <c r="N188" i="16" s="1"/>
  <c r="H143" i="16"/>
  <c r="I143" i="16" s="1"/>
  <c r="J143" i="16" s="1"/>
  <c r="K143" i="16" s="1"/>
  <c r="L143" i="16" s="1"/>
  <c r="M143" i="16" s="1"/>
  <c r="N143" i="16" s="1"/>
  <c r="B131" i="16"/>
  <c r="B130" i="16"/>
  <c r="B129" i="16"/>
  <c r="B128" i="16"/>
  <c r="B127" i="16"/>
  <c r="B126" i="16"/>
  <c r="B125" i="16"/>
  <c r="B124" i="16"/>
  <c r="B123" i="16"/>
  <c r="B122" i="16"/>
  <c r="B121" i="16"/>
  <c r="B120" i="16"/>
  <c r="B119" i="16"/>
  <c r="B118" i="16"/>
  <c r="B117" i="16"/>
  <c r="B116" i="16"/>
  <c r="B115" i="16"/>
  <c r="B114" i="16"/>
  <c r="B113" i="16"/>
  <c r="B112" i="16"/>
  <c r="B111" i="16"/>
  <c r="B110" i="16"/>
  <c r="B109" i="16"/>
  <c r="B108" i="16"/>
  <c r="B107" i="16"/>
  <c r="B106" i="16"/>
  <c r="B105" i="16"/>
  <c r="B104" i="16"/>
  <c r="B103" i="16"/>
  <c r="B102" i="16"/>
  <c r="B101" i="16"/>
  <c r="B100" i="16"/>
  <c r="B99" i="16"/>
  <c r="B98" i="16"/>
  <c r="B97" i="16"/>
  <c r="B96" i="16"/>
  <c r="O95" i="16"/>
  <c r="O89" i="16" s="1"/>
  <c r="N95" i="16"/>
  <c r="N89" i="16" s="1"/>
  <c r="M95" i="16"/>
  <c r="M89" i="16" s="1"/>
  <c r="L95" i="16"/>
  <c r="L89" i="16" s="1"/>
  <c r="K95" i="16"/>
  <c r="K89" i="16" s="1"/>
  <c r="J95" i="16"/>
  <c r="J89" i="16" s="1"/>
  <c r="I95" i="16"/>
  <c r="I89" i="16" s="1"/>
  <c r="H95" i="16"/>
  <c r="H89" i="16" s="1"/>
  <c r="G95" i="16"/>
  <c r="G89" i="16" s="1"/>
  <c r="O49" i="16"/>
  <c r="N49" i="16"/>
  <c r="M49" i="16"/>
  <c r="L49" i="16"/>
  <c r="K49" i="16"/>
  <c r="J49" i="16"/>
  <c r="I49" i="16"/>
  <c r="H49" i="16"/>
  <c r="G49" i="16"/>
  <c r="H47" i="16"/>
  <c r="I47" i="16" s="1"/>
  <c r="J47" i="16" s="1"/>
  <c r="K47" i="16" s="1"/>
  <c r="L47" i="16" s="1"/>
  <c r="M47" i="16" s="1"/>
  <c r="N47" i="16" s="1"/>
  <c r="H17" i="16"/>
  <c r="I17" i="16" s="1"/>
  <c r="J17" i="16" s="1"/>
  <c r="K17" i="16" s="1"/>
  <c r="L17" i="16" s="1"/>
  <c r="M17" i="16" s="1"/>
  <c r="N17" i="16" s="1"/>
  <c r="O199" i="15"/>
  <c r="N199" i="15"/>
  <c r="M199" i="15"/>
  <c r="L199" i="15"/>
  <c r="K199" i="15"/>
  <c r="J199" i="15"/>
  <c r="I199" i="15"/>
  <c r="H199" i="15"/>
  <c r="G199" i="15"/>
  <c r="H188" i="15"/>
  <c r="I188" i="15" s="1"/>
  <c r="J188" i="15" s="1"/>
  <c r="K188" i="15" s="1"/>
  <c r="L188" i="15" s="1"/>
  <c r="M188" i="15" s="1"/>
  <c r="N188" i="15" s="1"/>
  <c r="H143" i="15"/>
  <c r="I143" i="15" s="1"/>
  <c r="J143" i="15" s="1"/>
  <c r="K143" i="15" s="1"/>
  <c r="L143" i="15" s="1"/>
  <c r="M143" i="15" s="1"/>
  <c r="N143" i="15" s="1"/>
  <c r="B131" i="15"/>
  <c r="B130" i="15"/>
  <c r="B129" i="15"/>
  <c r="B128" i="15"/>
  <c r="B127" i="15"/>
  <c r="B126" i="15"/>
  <c r="B125" i="15"/>
  <c r="B124" i="15"/>
  <c r="B123" i="15"/>
  <c r="B122" i="15"/>
  <c r="B121" i="15"/>
  <c r="B120" i="15"/>
  <c r="B119" i="15"/>
  <c r="B118" i="15"/>
  <c r="B117" i="15"/>
  <c r="B116" i="15"/>
  <c r="B115" i="15"/>
  <c r="B114" i="15"/>
  <c r="B113" i="15"/>
  <c r="B112" i="15"/>
  <c r="B111" i="15"/>
  <c r="B110" i="15"/>
  <c r="B109" i="15"/>
  <c r="B108" i="15"/>
  <c r="B107" i="15"/>
  <c r="B106" i="15"/>
  <c r="B105" i="15"/>
  <c r="B104" i="15"/>
  <c r="B103" i="15"/>
  <c r="B102" i="15"/>
  <c r="B101" i="15"/>
  <c r="B100" i="15"/>
  <c r="B99" i="15"/>
  <c r="B98" i="15"/>
  <c r="B97" i="15"/>
  <c r="B96" i="15"/>
  <c r="O95" i="15"/>
  <c r="O89" i="15" s="1"/>
  <c r="N95" i="15"/>
  <c r="N89" i="15" s="1"/>
  <c r="M95" i="15"/>
  <c r="M89" i="15" s="1"/>
  <c r="L95" i="15"/>
  <c r="L89" i="15" s="1"/>
  <c r="K95" i="15"/>
  <c r="J95" i="15"/>
  <c r="J89" i="15" s="1"/>
  <c r="I95" i="15"/>
  <c r="I89" i="15" s="1"/>
  <c r="H95" i="15"/>
  <c r="H89" i="15" s="1"/>
  <c r="G95" i="15"/>
  <c r="G89" i="15" s="1"/>
  <c r="K89" i="15"/>
  <c r="O49" i="15"/>
  <c r="N49" i="15"/>
  <c r="M49" i="15"/>
  <c r="L49" i="15"/>
  <c r="K49" i="15"/>
  <c r="J49" i="15"/>
  <c r="I49" i="15"/>
  <c r="H49" i="15"/>
  <c r="G49" i="15"/>
  <c r="H47" i="15"/>
  <c r="I47" i="15" s="1"/>
  <c r="J47" i="15" s="1"/>
  <c r="K47" i="15" s="1"/>
  <c r="L47" i="15" s="1"/>
  <c r="M47" i="15" s="1"/>
  <c r="N47" i="15" s="1"/>
  <c r="H17" i="15"/>
  <c r="I17" i="15" s="1"/>
  <c r="J17" i="15" s="1"/>
  <c r="K17" i="15" s="1"/>
  <c r="L17" i="15" s="1"/>
  <c r="M17" i="15" s="1"/>
  <c r="N17" i="15" s="1"/>
  <c r="O199" i="14"/>
  <c r="N199" i="14"/>
  <c r="M199" i="14"/>
  <c r="L199" i="14"/>
  <c r="K199" i="14"/>
  <c r="J199" i="14"/>
  <c r="I199" i="14"/>
  <c r="H199" i="14"/>
  <c r="G199" i="14"/>
  <c r="H188" i="14"/>
  <c r="I188" i="14" s="1"/>
  <c r="J188" i="14" s="1"/>
  <c r="K188" i="14" s="1"/>
  <c r="L188" i="14" s="1"/>
  <c r="M188" i="14" s="1"/>
  <c r="N188" i="14" s="1"/>
  <c r="H143" i="14"/>
  <c r="I143" i="14" s="1"/>
  <c r="J143" i="14" s="1"/>
  <c r="K143" i="14" s="1"/>
  <c r="L143" i="14" s="1"/>
  <c r="M143" i="14" s="1"/>
  <c r="N143" i="14" s="1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O95" i="14"/>
  <c r="O89" i="14" s="1"/>
  <c r="N95" i="14"/>
  <c r="N89" i="14" s="1"/>
  <c r="M95" i="14"/>
  <c r="M89" i="14" s="1"/>
  <c r="L95" i="14"/>
  <c r="L89" i="14" s="1"/>
  <c r="K95" i="14"/>
  <c r="K89" i="14" s="1"/>
  <c r="J95" i="14"/>
  <c r="J89" i="14" s="1"/>
  <c r="I95" i="14"/>
  <c r="I89" i="14" s="1"/>
  <c r="H95" i="14"/>
  <c r="H89" i="14" s="1"/>
  <c r="G95" i="14"/>
  <c r="G89" i="14" s="1"/>
  <c r="O49" i="14"/>
  <c r="N49" i="14"/>
  <c r="M49" i="14"/>
  <c r="L49" i="14"/>
  <c r="K49" i="14"/>
  <c r="J49" i="14"/>
  <c r="I49" i="14"/>
  <c r="H49" i="14"/>
  <c r="G49" i="14"/>
  <c r="H47" i="14"/>
  <c r="I47" i="14" s="1"/>
  <c r="J47" i="14" s="1"/>
  <c r="K47" i="14" s="1"/>
  <c r="L47" i="14" s="1"/>
  <c r="M47" i="14" s="1"/>
  <c r="N47" i="14" s="1"/>
  <c r="H17" i="14"/>
  <c r="I17" i="14" s="1"/>
  <c r="J17" i="14" s="1"/>
  <c r="K17" i="14" s="1"/>
  <c r="L17" i="14" s="1"/>
  <c r="M17" i="14" s="1"/>
  <c r="N17" i="14" s="1"/>
  <c r="D104" i="10"/>
  <c r="E104" i="10" s="1"/>
  <c r="F104" i="10" s="1"/>
  <c r="G104" i="10" s="1"/>
  <c r="H104" i="10" s="1"/>
  <c r="I104" i="10" s="1"/>
  <c r="J104" i="10" s="1"/>
  <c r="K104" i="10" s="1"/>
  <c r="B135" i="2"/>
  <c r="B171" i="23" s="1"/>
  <c r="B136" i="2"/>
  <c r="B172" i="26" s="1"/>
  <c r="B137" i="2"/>
  <c r="B138" i="2"/>
  <c r="B174" i="21" s="1"/>
  <c r="B139" i="2"/>
  <c r="B140" i="2"/>
  <c r="B141" i="2"/>
  <c r="B175" i="16" s="1"/>
  <c r="B142" i="2"/>
  <c r="B176" i="18" s="1"/>
  <c r="C102" i="2"/>
  <c r="D102" i="2"/>
  <c r="E102" i="2"/>
  <c r="F102" i="2"/>
  <c r="G102" i="2"/>
  <c r="H102" i="2"/>
  <c r="I102" i="2"/>
  <c r="J102" i="2"/>
  <c r="K102" i="2"/>
  <c r="D31" i="9"/>
  <c r="E31" i="9" s="1"/>
  <c r="F31" i="9" s="1"/>
  <c r="G31" i="9" s="1"/>
  <c r="H31" i="9" s="1"/>
  <c r="I31" i="9" s="1"/>
  <c r="J31" i="9" s="1"/>
  <c r="K31" i="9" s="1"/>
  <c r="G95" i="4"/>
  <c r="D27" i="13"/>
  <c r="C7" i="11" a="1"/>
  <c r="C6" i="11" a="1"/>
  <c r="K5" i="11" l="1"/>
  <c r="L5" i="11"/>
  <c r="G5" i="11"/>
  <c r="I5" i="11"/>
  <c r="J5" i="11"/>
  <c r="F5" i="11"/>
  <c r="H5" i="11"/>
  <c r="E44" i="10"/>
  <c r="E98" i="10" s="1"/>
  <c r="E101" i="10" s="1"/>
  <c r="D44" i="10"/>
  <c r="D98" i="10" s="1"/>
  <c r="D101" i="10" s="1"/>
  <c r="E114" i="10"/>
  <c r="F44" i="10"/>
  <c r="F98" i="10" s="1"/>
  <c r="F101" i="10" s="1"/>
  <c r="G114" i="10"/>
  <c r="G44" i="10"/>
  <c r="G98" i="10" s="1"/>
  <c r="G101" i="10" s="1"/>
  <c r="H114" i="10"/>
  <c r="H44" i="10"/>
  <c r="H98" i="10" s="1"/>
  <c r="H101" i="10" s="1"/>
  <c r="I114" i="10"/>
  <c r="I44" i="10"/>
  <c r="I98" i="10" s="1"/>
  <c r="I101" i="10" s="1"/>
  <c r="J114" i="10"/>
  <c r="J44" i="10"/>
  <c r="J98" i="10" s="1"/>
  <c r="J101" i="10" s="1"/>
  <c r="K114" i="10"/>
  <c r="B171" i="22"/>
  <c r="B172" i="27"/>
  <c r="B172" i="14"/>
  <c r="B174" i="16"/>
  <c r="B175" i="21"/>
  <c r="B174" i="27"/>
  <c r="B176" i="14"/>
  <c r="B174" i="15"/>
  <c r="B176" i="16"/>
  <c r="B176" i="25"/>
  <c r="B175" i="15"/>
  <c r="B171" i="20"/>
  <c r="B174" i="18"/>
  <c r="B172" i="19"/>
  <c r="B172" i="20"/>
  <c r="B171" i="24"/>
  <c r="B171" i="26"/>
  <c r="B175" i="17"/>
  <c r="B175" i="18"/>
  <c r="B175" i="19"/>
  <c r="B174" i="20"/>
  <c r="B176" i="17"/>
  <c r="B172" i="23"/>
  <c r="B173" i="27"/>
  <c r="B173" i="20"/>
  <c r="B173" i="16"/>
  <c r="B173" i="18"/>
  <c r="B173" i="15"/>
  <c r="B173" i="25"/>
  <c r="B173" i="17"/>
  <c r="B173" i="24"/>
  <c r="B173" i="23"/>
  <c r="B173" i="14"/>
  <c r="B173" i="26"/>
  <c r="B173" i="22"/>
  <c r="B173" i="21"/>
  <c r="B173" i="19"/>
  <c r="B171" i="17"/>
  <c r="B176" i="19"/>
  <c r="B175" i="20"/>
  <c r="B176" i="21"/>
  <c r="B174" i="22"/>
  <c r="B172" i="24"/>
  <c r="B171" i="25"/>
  <c r="B174" i="26"/>
  <c r="B175" i="27"/>
  <c r="B174" i="14"/>
  <c r="B171" i="15"/>
  <c r="B172" i="17"/>
  <c r="B171" i="18"/>
  <c r="B176" i="20"/>
  <c r="B175" i="22"/>
  <c r="B174" i="23"/>
  <c r="B172" i="25"/>
  <c r="B175" i="26"/>
  <c r="B176" i="27"/>
  <c r="B175" i="14"/>
  <c r="B172" i="15"/>
  <c r="B171" i="16"/>
  <c r="B172" i="18"/>
  <c r="B176" i="22"/>
  <c r="B175" i="23"/>
  <c r="B174" i="24"/>
  <c r="B176" i="26"/>
  <c r="B172" i="16"/>
  <c r="B174" i="17"/>
  <c r="B171" i="19"/>
  <c r="B171" i="21"/>
  <c r="B176" i="23"/>
  <c r="B175" i="24"/>
  <c r="B174" i="25"/>
  <c r="B172" i="21"/>
  <c r="B176" i="24"/>
  <c r="B175" i="25"/>
  <c r="B171" i="27"/>
  <c r="B171" i="14"/>
  <c r="B176" i="15"/>
  <c r="B174" i="19"/>
  <c r="B172" i="22"/>
  <c r="C7" i="11"/>
  <c r="B18" i="29" s="1"/>
  <c r="C6" i="11"/>
  <c r="B17" i="29" s="1"/>
  <c r="H3" i="11"/>
  <c r="B8" i="11"/>
  <c r="K98" i="10"/>
  <c r="K101" i="10" s="1"/>
  <c r="C98" i="10"/>
  <c r="C101" i="10" s="1"/>
  <c r="L20" i="3"/>
  <c r="K20" i="3"/>
  <c r="J20" i="3"/>
  <c r="I20" i="3"/>
  <c r="H20" i="3"/>
  <c r="G20" i="3"/>
  <c r="F20" i="3"/>
  <c r="E20" i="3"/>
  <c r="L19" i="3"/>
  <c r="K19" i="3"/>
  <c r="J19" i="3"/>
  <c r="I19" i="3"/>
  <c r="H19" i="3"/>
  <c r="G19" i="3"/>
  <c r="F19" i="3"/>
  <c r="E19" i="3"/>
  <c r="L18" i="3"/>
  <c r="K18" i="3"/>
  <c r="J18" i="3"/>
  <c r="I18" i="3"/>
  <c r="H18" i="3"/>
  <c r="G18" i="3"/>
  <c r="F18" i="3"/>
  <c r="E18" i="3"/>
  <c r="L17" i="3"/>
  <c r="K17" i="3"/>
  <c r="J17" i="3"/>
  <c r="I17" i="3"/>
  <c r="H17" i="3"/>
  <c r="G17" i="3"/>
  <c r="F17" i="3"/>
  <c r="E17" i="3"/>
  <c r="L16" i="3"/>
  <c r="K16" i="3"/>
  <c r="J16" i="3"/>
  <c r="I16" i="3"/>
  <c r="H16" i="3"/>
  <c r="G16" i="3"/>
  <c r="F16" i="3"/>
  <c r="E16" i="3"/>
  <c r="L15" i="3"/>
  <c r="K15" i="3"/>
  <c r="J15" i="3"/>
  <c r="I15" i="3"/>
  <c r="H15" i="3"/>
  <c r="G15" i="3"/>
  <c r="F15" i="3"/>
  <c r="E15" i="3"/>
  <c r="L14" i="3"/>
  <c r="K14" i="3"/>
  <c r="J14" i="3"/>
  <c r="I14" i="3"/>
  <c r="H14" i="3"/>
  <c r="G14" i="3"/>
  <c r="F14" i="3"/>
  <c r="E14" i="3"/>
  <c r="L13" i="3"/>
  <c r="K13" i="3"/>
  <c r="J13" i="3"/>
  <c r="I13" i="3"/>
  <c r="H13" i="3"/>
  <c r="G13" i="3"/>
  <c r="F13" i="3"/>
  <c r="E13" i="3"/>
  <c r="L12" i="3"/>
  <c r="K12" i="3"/>
  <c r="J12" i="3"/>
  <c r="I12" i="3"/>
  <c r="H12" i="3"/>
  <c r="G12" i="3"/>
  <c r="F12" i="3"/>
  <c r="E12" i="3"/>
  <c r="L11" i="3"/>
  <c r="K11" i="3"/>
  <c r="J11" i="3"/>
  <c r="I11" i="3"/>
  <c r="H11" i="3"/>
  <c r="G11" i="3"/>
  <c r="F11" i="3"/>
  <c r="E11" i="3"/>
  <c r="L10" i="3"/>
  <c r="K10" i="3"/>
  <c r="J10" i="3"/>
  <c r="I10" i="3"/>
  <c r="H10" i="3"/>
  <c r="G10" i="3"/>
  <c r="F10" i="3"/>
  <c r="E10" i="3"/>
  <c r="L9" i="3"/>
  <c r="K9" i="3"/>
  <c r="J9" i="3"/>
  <c r="I9" i="3"/>
  <c r="H9" i="3"/>
  <c r="G9" i="3"/>
  <c r="F9" i="3"/>
  <c r="E9" i="3"/>
  <c r="L8" i="3"/>
  <c r="K8" i="3"/>
  <c r="J8" i="3"/>
  <c r="I8" i="3"/>
  <c r="H8" i="3"/>
  <c r="G8" i="3"/>
  <c r="F8" i="3"/>
  <c r="E8" i="3"/>
  <c r="L7" i="3"/>
  <c r="K7" i="3"/>
  <c r="J7" i="3"/>
  <c r="I7" i="3"/>
  <c r="H7" i="3"/>
  <c r="G7" i="3"/>
  <c r="F7" i="3"/>
  <c r="E7" i="3"/>
  <c r="E6" i="3"/>
  <c r="F6" i="3"/>
  <c r="G6" i="3"/>
  <c r="H6" i="3"/>
  <c r="I6" i="3"/>
  <c r="J6" i="3"/>
  <c r="K6" i="3"/>
  <c r="L6" i="3"/>
  <c r="H188" i="4"/>
  <c r="I188" i="4" s="1"/>
  <c r="J188" i="4" s="1"/>
  <c r="K188" i="4" s="1"/>
  <c r="L188" i="4" s="1"/>
  <c r="M188" i="4" s="1"/>
  <c r="N188" i="4" s="1"/>
  <c r="H143" i="4"/>
  <c r="I143" i="4" s="1"/>
  <c r="J143" i="4" s="1"/>
  <c r="K143" i="4" s="1"/>
  <c r="L143" i="4" s="1"/>
  <c r="M143" i="4" s="1"/>
  <c r="N143" i="4" s="1"/>
  <c r="O49" i="4"/>
  <c r="O95" i="4"/>
  <c r="O89" i="4" s="1"/>
  <c r="O199" i="4"/>
  <c r="H47" i="4"/>
  <c r="I47" i="4" s="1"/>
  <c r="J47" i="4" s="1"/>
  <c r="K47" i="4" s="1"/>
  <c r="L47" i="4" s="1"/>
  <c r="M47" i="4" s="1"/>
  <c r="N47" i="4" s="1"/>
  <c r="N199" i="4"/>
  <c r="M199" i="4"/>
  <c r="L199" i="4"/>
  <c r="K199" i="4"/>
  <c r="J199" i="4"/>
  <c r="I199" i="4"/>
  <c r="H199" i="4"/>
  <c r="G199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N95" i="4"/>
  <c r="N89" i="4" s="1"/>
  <c r="M95" i="4"/>
  <c r="M89" i="4" s="1"/>
  <c r="L95" i="4"/>
  <c r="L89" i="4" s="1"/>
  <c r="K95" i="4"/>
  <c r="K89" i="4" s="1"/>
  <c r="J95" i="4"/>
  <c r="J89" i="4" s="1"/>
  <c r="I95" i="4"/>
  <c r="I89" i="4" s="1"/>
  <c r="H95" i="4"/>
  <c r="H89" i="4" s="1"/>
  <c r="G89" i="4"/>
  <c r="N49" i="4"/>
  <c r="M49" i="4"/>
  <c r="L49" i="4"/>
  <c r="K49" i="4"/>
  <c r="J49" i="4"/>
  <c r="I49" i="4"/>
  <c r="H49" i="4"/>
  <c r="G49" i="4"/>
  <c r="C157" i="2"/>
  <c r="D157" i="2"/>
  <c r="E157" i="2"/>
  <c r="F157" i="2"/>
  <c r="G157" i="2"/>
  <c r="H157" i="2"/>
  <c r="I157" i="2"/>
  <c r="J157" i="2"/>
  <c r="K157" i="2"/>
  <c r="B144" i="2"/>
  <c r="B134" i="2"/>
  <c r="B126" i="2"/>
  <c r="B127" i="2"/>
  <c r="B128" i="2"/>
  <c r="B129" i="2"/>
  <c r="B130" i="2"/>
  <c r="B131" i="2"/>
  <c r="B132" i="2"/>
  <c r="B118" i="2"/>
  <c r="B119" i="2"/>
  <c r="B120" i="2"/>
  <c r="B121" i="2"/>
  <c r="B122" i="2"/>
  <c r="B123" i="2"/>
  <c r="B124" i="2"/>
  <c r="B110" i="2"/>
  <c r="B111" i="2"/>
  <c r="B112" i="2"/>
  <c r="B113" i="2"/>
  <c r="B114" i="2"/>
  <c r="B115" i="2"/>
  <c r="B116" i="2"/>
  <c r="B152" i="2"/>
  <c r="B151" i="2"/>
  <c r="B150" i="2"/>
  <c r="B149" i="2"/>
  <c r="B148" i="2"/>
  <c r="B147" i="2"/>
  <c r="B146" i="2"/>
  <c r="K50" i="2"/>
  <c r="J50" i="2"/>
  <c r="I50" i="2"/>
  <c r="H50" i="2"/>
  <c r="G50" i="2"/>
  <c r="F50" i="2"/>
  <c r="E50" i="2"/>
  <c r="D44" i="2"/>
  <c r="C50" i="2"/>
  <c r="C44" i="2" s="1"/>
  <c r="B52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51" i="2"/>
  <c r="C4" i="2"/>
  <c r="C100" i="2" s="1"/>
  <c r="E4" i="2"/>
  <c r="F4" i="2"/>
  <c r="G4" i="2"/>
  <c r="H4" i="2"/>
  <c r="I4" i="2"/>
  <c r="J4" i="2"/>
  <c r="K4" i="2"/>
  <c r="C6" i="3" a="1"/>
  <c r="C8" i="11" a="1"/>
  <c r="H191" i="2" l="1"/>
  <c r="C8" i="11"/>
  <c r="B19" i="29" s="1"/>
  <c r="G5" i="3"/>
  <c r="E5" i="3"/>
  <c r="E100" i="2"/>
  <c r="E196" i="2" s="1"/>
  <c r="D100" i="2"/>
  <c r="J44" i="2"/>
  <c r="J100" i="2" s="1"/>
  <c r="K44" i="2"/>
  <c r="E44" i="2"/>
  <c r="F44" i="2"/>
  <c r="G44" i="2"/>
  <c r="G100" i="2" s="1"/>
  <c r="G196" i="2" s="1"/>
  <c r="H44" i="2"/>
  <c r="H100" i="2" s="1"/>
  <c r="H196" i="2" s="1"/>
  <c r="I44" i="2"/>
  <c r="I100" i="2" s="1"/>
  <c r="I196" i="2" s="1"/>
  <c r="B156" i="21"/>
  <c r="B156" i="19"/>
  <c r="B156" i="18"/>
  <c r="B156" i="15"/>
  <c r="B156" i="25"/>
  <c r="B156" i="17"/>
  <c r="B156" i="20"/>
  <c r="B156" i="24"/>
  <c r="B156" i="23"/>
  <c r="B156" i="14"/>
  <c r="B156" i="27"/>
  <c r="B156" i="26"/>
  <c r="B156" i="22"/>
  <c r="B156" i="16"/>
  <c r="B154" i="26"/>
  <c r="B154" i="22"/>
  <c r="B154" i="21"/>
  <c r="B154" i="19"/>
  <c r="B154" i="16"/>
  <c r="B154" i="18"/>
  <c r="B154" i="15"/>
  <c r="B154" i="25"/>
  <c r="B154" i="17"/>
  <c r="B154" i="23"/>
  <c r="B154" i="24"/>
  <c r="B154" i="20"/>
  <c r="B154" i="27"/>
  <c r="B154" i="14"/>
  <c r="B182" i="26"/>
  <c r="B182" i="22"/>
  <c r="B182" i="21"/>
  <c r="B182" i="19"/>
  <c r="B182" i="16"/>
  <c r="B182" i="18"/>
  <c r="B182" i="15"/>
  <c r="B182" i="25"/>
  <c r="B182" i="17"/>
  <c r="B182" i="23"/>
  <c r="B182" i="24"/>
  <c r="B182" i="20"/>
  <c r="B182" i="27"/>
  <c r="B182" i="14"/>
  <c r="B183" i="27"/>
  <c r="B183" i="20"/>
  <c r="B183" i="16"/>
  <c r="B183" i="18"/>
  <c r="B183" i="15"/>
  <c r="B183" i="25"/>
  <c r="B183" i="17"/>
  <c r="B183" i="24"/>
  <c r="B183" i="26"/>
  <c r="B183" i="22"/>
  <c r="B183" i="23"/>
  <c r="B183" i="14"/>
  <c r="B183" i="21"/>
  <c r="B183" i="19"/>
  <c r="B162" i="23"/>
  <c r="B162" i="14"/>
  <c r="B162" i="27"/>
  <c r="B162" i="20"/>
  <c r="B162" i="21"/>
  <c r="B162" i="19"/>
  <c r="B162" i="16"/>
  <c r="B162" i="24"/>
  <c r="B162" i="18"/>
  <c r="B162" i="15"/>
  <c r="B162" i="25"/>
  <c r="B162" i="17"/>
  <c r="B162" i="22"/>
  <c r="B162" i="26"/>
  <c r="B184" i="21"/>
  <c r="B184" i="19"/>
  <c r="B184" i="18"/>
  <c r="B184" i="15"/>
  <c r="B184" i="25"/>
  <c r="B184" i="17"/>
  <c r="B184" i="24"/>
  <c r="B184" i="23"/>
  <c r="B184" i="14"/>
  <c r="B184" i="27"/>
  <c r="B184" i="20"/>
  <c r="B184" i="26"/>
  <c r="B184" i="22"/>
  <c r="B184" i="16"/>
  <c r="B170" i="24"/>
  <c r="B170" i="26"/>
  <c r="B170" i="22"/>
  <c r="B170" i="27"/>
  <c r="B170" i="20"/>
  <c r="B170" i="21"/>
  <c r="B170" i="19"/>
  <c r="B170" i="16"/>
  <c r="B170" i="25"/>
  <c r="B170" i="18"/>
  <c r="B170" i="15"/>
  <c r="B170" i="17"/>
  <c r="B170" i="23"/>
  <c r="B170" i="14"/>
  <c r="B146" i="27"/>
  <c r="B146" i="20"/>
  <c r="B146" i="16"/>
  <c r="B146" i="18"/>
  <c r="B146" i="15"/>
  <c r="B146" i="25"/>
  <c r="B146" i="17"/>
  <c r="B146" i="24"/>
  <c r="B146" i="26"/>
  <c r="B146" i="23"/>
  <c r="B146" i="14"/>
  <c r="B146" i="22"/>
  <c r="B146" i="19"/>
  <c r="B146" i="21"/>
  <c r="B186" i="18"/>
  <c r="B186" i="15"/>
  <c r="B186" i="24"/>
  <c r="B186" i="23"/>
  <c r="B186" i="14"/>
  <c r="B186" i="26"/>
  <c r="B186" i="22"/>
  <c r="B186" i="27"/>
  <c r="B186" i="20"/>
  <c r="B186" i="21"/>
  <c r="B186" i="19"/>
  <c r="B186" i="16"/>
  <c r="B186" i="25"/>
  <c r="B186" i="17"/>
  <c r="B160" i="24"/>
  <c r="B160" i="26"/>
  <c r="B160" i="22"/>
  <c r="B160" i="27"/>
  <c r="B160" i="20"/>
  <c r="B160" i="17"/>
  <c r="B160" i="21"/>
  <c r="B160" i="19"/>
  <c r="B160" i="16"/>
  <c r="B160" i="18"/>
  <c r="B160" i="15"/>
  <c r="B160" i="25"/>
  <c r="B160" i="23"/>
  <c r="B160" i="14"/>
  <c r="B167" i="18"/>
  <c r="B167" i="15"/>
  <c r="B167" i="24"/>
  <c r="B167" i="23"/>
  <c r="B167" i="14"/>
  <c r="B167" i="26"/>
  <c r="B167" i="22"/>
  <c r="B167" i="27"/>
  <c r="B167" i="20"/>
  <c r="B167" i="16"/>
  <c r="B167" i="21"/>
  <c r="B167" i="19"/>
  <c r="B167" i="17"/>
  <c r="B167" i="25"/>
  <c r="B148" i="16"/>
  <c r="B148" i="25"/>
  <c r="B148" i="17"/>
  <c r="B148" i="24"/>
  <c r="B148" i="23"/>
  <c r="B148" i="14"/>
  <c r="B148" i="26"/>
  <c r="B148" i="22"/>
  <c r="B148" i="21"/>
  <c r="B148" i="27"/>
  <c r="B148" i="20"/>
  <c r="B148" i="19"/>
  <c r="B148" i="18"/>
  <c r="B148" i="15"/>
  <c r="B178" i="25"/>
  <c r="B178" i="17"/>
  <c r="B178" i="23"/>
  <c r="B178" i="14"/>
  <c r="B178" i="26"/>
  <c r="B178" i="22"/>
  <c r="B178" i="27"/>
  <c r="B178" i="20"/>
  <c r="B178" i="21"/>
  <c r="B178" i="19"/>
  <c r="B178" i="16"/>
  <c r="B178" i="18"/>
  <c r="B178" i="15"/>
  <c r="B178" i="24"/>
  <c r="B152" i="23"/>
  <c r="B152" i="14"/>
  <c r="B152" i="27"/>
  <c r="B152" i="20"/>
  <c r="B152" i="21"/>
  <c r="B152" i="19"/>
  <c r="B152" i="16"/>
  <c r="B152" i="18"/>
  <c r="B152" i="15"/>
  <c r="B152" i="25"/>
  <c r="B152" i="17"/>
  <c r="B152" i="24"/>
  <c r="B152" i="26"/>
  <c r="B152" i="22"/>
  <c r="B159" i="25"/>
  <c r="B159" i="17"/>
  <c r="B159" i="23"/>
  <c r="B159" i="14"/>
  <c r="B159" i="26"/>
  <c r="B159" i="22"/>
  <c r="B159" i="18"/>
  <c r="B159" i="27"/>
  <c r="B159" i="20"/>
  <c r="B159" i="21"/>
  <c r="B159" i="19"/>
  <c r="B159" i="15"/>
  <c r="B159" i="16"/>
  <c r="B159" i="24"/>
  <c r="B166" i="16"/>
  <c r="B166" i="25"/>
  <c r="B166" i="17"/>
  <c r="B166" i="24"/>
  <c r="B166" i="19"/>
  <c r="B166" i="23"/>
  <c r="B166" i="14"/>
  <c r="B166" i="26"/>
  <c r="B166" i="22"/>
  <c r="B166" i="27"/>
  <c r="B166" i="20"/>
  <c r="B166" i="21"/>
  <c r="B166" i="15"/>
  <c r="B166" i="18"/>
  <c r="B163" i="26"/>
  <c r="B163" i="22"/>
  <c r="B163" i="21"/>
  <c r="B163" i="19"/>
  <c r="B163" i="16"/>
  <c r="B163" i="23"/>
  <c r="B163" i="18"/>
  <c r="B163" i="15"/>
  <c r="B163" i="25"/>
  <c r="B163" i="17"/>
  <c r="B163" i="24"/>
  <c r="B163" i="27"/>
  <c r="B163" i="14"/>
  <c r="B163" i="20"/>
  <c r="B155" i="27"/>
  <c r="B155" i="20"/>
  <c r="B155" i="16"/>
  <c r="B155" i="18"/>
  <c r="B155" i="15"/>
  <c r="B155" i="25"/>
  <c r="B155" i="17"/>
  <c r="B155" i="24"/>
  <c r="B155" i="22"/>
  <c r="B155" i="23"/>
  <c r="B155" i="14"/>
  <c r="B155" i="26"/>
  <c r="B155" i="19"/>
  <c r="B155" i="21"/>
  <c r="B185" i="16"/>
  <c r="B185" i="25"/>
  <c r="B185" i="17"/>
  <c r="B185" i="24"/>
  <c r="B185" i="23"/>
  <c r="B185" i="14"/>
  <c r="B185" i="26"/>
  <c r="B185" i="22"/>
  <c r="B185" i="21"/>
  <c r="B185" i="19"/>
  <c r="B185" i="27"/>
  <c r="B185" i="20"/>
  <c r="B185" i="18"/>
  <c r="B185" i="15"/>
  <c r="B168" i="25"/>
  <c r="B168" i="17"/>
  <c r="B168" i="23"/>
  <c r="B168" i="14"/>
  <c r="B168" i="26"/>
  <c r="B168" i="22"/>
  <c r="B168" i="15"/>
  <c r="B168" i="27"/>
  <c r="B168" i="20"/>
  <c r="B168" i="21"/>
  <c r="B168" i="19"/>
  <c r="B168" i="18"/>
  <c r="B168" i="16"/>
  <c r="B168" i="24"/>
  <c r="B180" i="24"/>
  <c r="B180" i="26"/>
  <c r="B180" i="22"/>
  <c r="B180" i="27"/>
  <c r="B180" i="20"/>
  <c r="B180" i="21"/>
  <c r="B180" i="19"/>
  <c r="B180" i="16"/>
  <c r="B180" i="17"/>
  <c r="B180" i="18"/>
  <c r="B180" i="15"/>
  <c r="B180" i="25"/>
  <c r="B180" i="23"/>
  <c r="B180" i="14"/>
  <c r="B151" i="24"/>
  <c r="B151" i="26"/>
  <c r="B151" i="22"/>
  <c r="B151" i="27"/>
  <c r="B151" i="20"/>
  <c r="B151" i="21"/>
  <c r="B151" i="19"/>
  <c r="B151" i="16"/>
  <c r="B151" i="25"/>
  <c r="B151" i="17"/>
  <c r="B151" i="18"/>
  <c r="B151" i="15"/>
  <c r="B151" i="23"/>
  <c r="B151" i="14"/>
  <c r="B158" i="18"/>
  <c r="B158" i="15"/>
  <c r="B158" i="24"/>
  <c r="B158" i="23"/>
  <c r="B158" i="14"/>
  <c r="B158" i="26"/>
  <c r="B158" i="22"/>
  <c r="B158" i="27"/>
  <c r="B158" i="20"/>
  <c r="B158" i="21"/>
  <c r="B158" i="19"/>
  <c r="B158" i="16"/>
  <c r="B158" i="17"/>
  <c r="B158" i="25"/>
  <c r="B165" i="21"/>
  <c r="B165" i="19"/>
  <c r="B165" i="18"/>
  <c r="B165" i="15"/>
  <c r="B165" i="25"/>
  <c r="B165" i="17"/>
  <c r="B165" i="24"/>
  <c r="B165" i="27"/>
  <c r="B165" i="23"/>
  <c r="B165" i="14"/>
  <c r="B165" i="20"/>
  <c r="B165" i="26"/>
  <c r="B165" i="22"/>
  <c r="B165" i="16"/>
  <c r="B181" i="23"/>
  <c r="B181" i="14"/>
  <c r="B181" i="27"/>
  <c r="B181" i="20"/>
  <c r="B181" i="21"/>
  <c r="B181" i="19"/>
  <c r="B181" i="16"/>
  <c r="B181" i="18"/>
  <c r="B181" i="15"/>
  <c r="B181" i="25"/>
  <c r="B181" i="17"/>
  <c r="B181" i="24"/>
  <c r="B181" i="22"/>
  <c r="B181" i="26"/>
  <c r="B150" i="25"/>
  <c r="B150" i="17"/>
  <c r="B150" i="23"/>
  <c r="B150" i="14"/>
  <c r="B150" i="26"/>
  <c r="B150" i="22"/>
  <c r="B150" i="27"/>
  <c r="B150" i="20"/>
  <c r="B150" i="21"/>
  <c r="B150" i="19"/>
  <c r="B150" i="16"/>
  <c r="B150" i="18"/>
  <c r="B150" i="15"/>
  <c r="B150" i="24"/>
  <c r="B157" i="16"/>
  <c r="B157" i="25"/>
  <c r="B157" i="17"/>
  <c r="B157" i="24"/>
  <c r="B157" i="23"/>
  <c r="B157" i="14"/>
  <c r="B157" i="26"/>
  <c r="B157" i="22"/>
  <c r="B157" i="19"/>
  <c r="B157" i="27"/>
  <c r="B157" i="20"/>
  <c r="B157" i="21"/>
  <c r="B157" i="18"/>
  <c r="B157" i="15"/>
  <c r="B164" i="27"/>
  <c r="B164" i="20"/>
  <c r="B164" i="16"/>
  <c r="B164" i="18"/>
  <c r="B164" i="15"/>
  <c r="B164" i="22"/>
  <c r="B164" i="25"/>
  <c r="B164" i="17"/>
  <c r="B164" i="24"/>
  <c r="B164" i="26"/>
  <c r="B164" i="23"/>
  <c r="B164" i="14"/>
  <c r="B164" i="19"/>
  <c r="B164" i="21"/>
  <c r="B149" i="18"/>
  <c r="B149" i="15"/>
  <c r="B149" i="24"/>
  <c r="B149" i="23"/>
  <c r="B149" i="14"/>
  <c r="B149" i="26"/>
  <c r="B149" i="22"/>
  <c r="B149" i="27"/>
  <c r="B149" i="20"/>
  <c r="B149" i="21"/>
  <c r="B149" i="19"/>
  <c r="B149" i="16"/>
  <c r="B149" i="17"/>
  <c r="B149" i="25"/>
  <c r="B147" i="21"/>
  <c r="B147" i="19"/>
  <c r="B147" i="18"/>
  <c r="B147" i="15"/>
  <c r="B147" i="25"/>
  <c r="B147" i="17"/>
  <c r="B147" i="27"/>
  <c r="B147" i="24"/>
  <c r="B147" i="23"/>
  <c r="B147" i="14"/>
  <c r="B147" i="26"/>
  <c r="B147" i="22"/>
  <c r="B147" i="20"/>
  <c r="B147" i="16"/>
  <c r="B9" i="11"/>
  <c r="I3" i="11"/>
  <c r="I5" i="3"/>
  <c r="F5" i="3"/>
  <c r="B180" i="4"/>
  <c r="B181" i="4"/>
  <c r="B182" i="4"/>
  <c r="B183" i="4"/>
  <c r="B184" i="4"/>
  <c r="B185" i="4"/>
  <c r="B186" i="4"/>
  <c r="B152" i="4"/>
  <c r="B151" i="4"/>
  <c r="B150" i="4"/>
  <c r="B149" i="4"/>
  <c r="B148" i="4"/>
  <c r="B147" i="4"/>
  <c r="B146" i="4"/>
  <c r="B160" i="4"/>
  <c r="B159" i="4"/>
  <c r="B158" i="4"/>
  <c r="B157" i="4"/>
  <c r="B156" i="4"/>
  <c r="B155" i="4"/>
  <c r="B154" i="4"/>
  <c r="B168" i="4"/>
  <c r="B167" i="4"/>
  <c r="B166" i="4"/>
  <c r="B165" i="4"/>
  <c r="B163" i="4"/>
  <c r="B162" i="4"/>
  <c r="B176" i="4"/>
  <c r="B175" i="4"/>
  <c r="B174" i="4"/>
  <c r="B173" i="4"/>
  <c r="B172" i="4"/>
  <c r="B170" i="4"/>
  <c r="B178" i="4"/>
  <c r="B164" i="4"/>
  <c r="B171" i="4"/>
  <c r="J5" i="3"/>
  <c r="L5" i="3"/>
  <c r="H5" i="3"/>
  <c r="K5" i="3"/>
  <c r="C6" i="3"/>
  <c r="B2" i="29" s="1"/>
  <c r="C103" i="2"/>
  <c r="C9" i="11" a="1"/>
  <c r="J103" i="2" l="1"/>
  <c r="J196" i="2"/>
  <c r="D196" i="2"/>
  <c r="D191" i="2"/>
  <c r="C9" i="11"/>
  <c r="B20" i="29" s="1"/>
  <c r="E103" i="2"/>
  <c r="I103" i="2"/>
  <c r="K100" i="2"/>
  <c r="G103" i="2"/>
  <c r="F100" i="2"/>
  <c r="H103" i="2"/>
  <c r="D103" i="2"/>
  <c r="C2" i="29"/>
  <c r="J3" i="11"/>
  <c r="B10" i="11"/>
  <c r="B50" i="7"/>
  <c r="B58" i="7" s="1"/>
  <c r="B51" i="7"/>
  <c r="B59" i="7" s="1"/>
  <c r="B52" i="7"/>
  <c r="B60" i="7" s="1"/>
  <c r="B53" i="7"/>
  <c r="B61" i="7" s="1"/>
  <c r="B54" i="7"/>
  <c r="B62" i="7" s="1"/>
  <c r="B55" i="7"/>
  <c r="B63" i="7" s="1"/>
  <c r="K167" i="2"/>
  <c r="J167" i="2"/>
  <c r="J191" i="2" s="1"/>
  <c r="I167" i="2"/>
  <c r="I191" i="2" s="1"/>
  <c r="G167" i="2"/>
  <c r="G191" i="2" s="1"/>
  <c r="F167" i="2"/>
  <c r="E167" i="2"/>
  <c r="E191" i="2" s="1"/>
  <c r="D161" i="2"/>
  <c r="E161" i="2" s="1"/>
  <c r="F161" i="2" s="1"/>
  <c r="G161" i="2" s="1"/>
  <c r="H161" i="2" s="1"/>
  <c r="I161" i="2" s="1"/>
  <c r="J161" i="2" s="1"/>
  <c r="K161" i="2" s="1"/>
  <c r="F189" i="2"/>
  <c r="G189" i="2" s="1"/>
  <c r="H189" i="2" s="1"/>
  <c r="I189" i="2" s="1"/>
  <c r="J189" i="2" s="1"/>
  <c r="K189" i="2" s="1"/>
  <c r="C10" i="11" a="1"/>
  <c r="F191" i="2" l="1"/>
  <c r="K103" i="2"/>
  <c r="K196" i="2"/>
  <c r="K191" i="2"/>
  <c r="F103" i="2"/>
  <c r="F196" i="2"/>
  <c r="C10" i="11"/>
  <c r="B21" i="29" s="1"/>
  <c r="D4" i="7"/>
  <c r="E4" i="7" s="1"/>
  <c r="F4" i="7" s="1"/>
  <c r="G4" i="7" s="1"/>
  <c r="H4" i="7" s="1"/>
  <c r="I4" i="7" s="1"/>
  <c r="J4" i="7" s="1"/>
  <c r="K4" i="7" s="1"/>
  <c r="B11" i="11"/>
  <c r="K3" i="11"/>
  <c r="D29" i="7"/>
  <c r="E29" i="7" s="1"/>
  <c r="F29" i="7" s="1"/>
  <c r="G29" i="7" s="1"/>
  <c r="H29" i="7" s="1"/>
  <c r="I29" i="7" s="1"/>
  <c r="J29" i="7" s="1"/>
  <c r="K29" i="7" s="1"/>
  <c r="K160" i="2"/>
  <c r="J160" i="2"/>
  <c r="I160" i="2"/>
  <c r="H160" i="2"/>
  <c r="G160" i="2"/>
  <c r="F160" i="2"/>
  <c r="E160" i="2"/>
  <c r="D160" i="2"/>
  <c r="C160" i="2"/>
  <c r="C18" i="1"/>
  <c r="C11" i="11" a="1"/>
  <c r="C11" i="11" l="1"/>
  <c r="B22" i="29" s="1"/>
  <c r="L3" i="11"/>
  <c r="B12" i="11"/>
  <c r="C12" i="11" a="1"/>
  <c r="C12" i="11" l="1"/>
  <c r="B23" i="29" s="1"/>
  <c r="B13" i="11"/>
  <c r="H17" i="4"/>
  <c r="I17" i="4" s="1"/>
  <c r="J17" i="4" s="1"/>
  <c r="K17" i="4" s="1"/>
  <c r="L17" i="4" s="1"/>
  <c r="M17" i="4" s="1"/>
  <c r="N17" i="4" s="1"/>
  <c r="F3" i="3"/>
  <c r="B7" i="3"/>
  <c r="D154" i="2"/>
  <c r="E154" i="2" s="1"/>
  <c r="F154" i="2" s="1"/>
  <c r="G154" i="2" s="1"/>
  <c r="H154" i="2" s="1"/>
  <c r="I154" i="2" s="1"/>
  <c r="J154" i="2" s="1"/>
  <c r="K154" i="2" s="1"/>
  <c r="D107" i="2"/>
  <c r="E107" i="2" s="1"/>
  <c r="F107" i="2" s="1"/>
  <c r="G107" i="2" s="1"/>
  <c r="H107" i="2" s="1"/>
  <c r="I107" i="2" s="1"/>
  <c r="J107" i="2" s="1"/>
  <c r="K107" i="2" s="1"/>
  <c r="D2" i="2"/>
  <c r="E2" i="2" s="1"/>
  <c r="F2" i="2" s="1"/>
  <c r="G2" i="2" s="1"/>
  <c r="H2" i="2" s="1"/>
  <c r="I2" i="2" s="1"/>
  <c r="J2" i="2" s="1"/>
  <c r="K2" i="2" s="1"/>
  <c r="C7" i="3" a="1"/>
  <c r="C13" i="11" a="1"/>
  <c r="C13" i="11" l="1"/>
  <c r="B24" i="29" s="1"/>
  <c r="B14" i="11"/>
  <c r="C7" i="3"/>
  <c r="B3" i="29" s="1"/>
  <c r="B8" i="3"/>
  <c r="G3" i="3"/>
  <c r="C19" i="1"/>
  <c r="C20" i="1"/>
  <c r="C8" i="3" a="1"/>
  <c r="C14" i="11" a="1"/>
  <c r="C14" i="11" l="1"/>
  <c r="B25" i="29" s="1"/>
  <c r="C3" i="29"/>
  <c r="B15" i="11"/>
  <c r="C8" i="3"/>
  <c r="B4" i="29" s="1"/>
  <c r="B9" i="3"/>
  <c r="H3" i="3"/>
  <c r="C15" i="11" a="1"/>
  <c r="C9" i="3" a="1"/>
  <c r="C15" i="11" l="1"/>
  <c r="B26" i="29" s="1"/>
  <c r="C4" i="29"/>
  <c r="B16" i="11"/>
  <c r="C9" i="3"/>
  <c r="B5" i="29" s="1"/>
  <c r="B10" i="3"/>
  <c r="I3" i="3"/>
  <c r="C10" i="3" a="1"/>
  <c r="C16" i="11" a="1"/>
  <c r="C16" i="11" l="1"/>
  <c r="B27" i="29" s="1"/>
  <c r="C5" i="29"/>
  <c r="B17" i="11"/>
  <c r="C10" i="3"/>
  <c r="B6" i="29" s="1"/>
  <c r="B11" i="3"/>
  <c r="J3" i="3"/>
  <c r="C17" i="11" a="1"/>
  <c r="C11" i="3" a="1"/>
  <c r="C17" i="11" l="1"/>
  <c r="B28" i="29" s="1"/>
  <c r="C6" i="29"/>
  <c r="B18" i="11"/>
  <c r="C11" i="3"/>
  <c r="B7" i="29" s="1"/>
  <c r="B12" i="3"/>
  <c r="K3" i="3"/>
  <c r="C18" i="11" a="1"/>
  <c r="C12" i="3" a="1"/>
  <c r="C18" i="11" l="1"/>
  <c r="B29" i="29" s="1"/>
  <c r="C7" i="29"/>
  <c r="B19" i="11"/>
  <c r="C12" i="3"/>
  <c r="B8" i="29" s="1"/>
  <c r="B13" i="3"/>
  <c r="L3" i="3"/>
  <c r="C19" i="11" a="1"/>
  <c r="C13" i="3" a="1"/>
  <c r="C19" i="11" l="1"/>
  <c r="B30" i="29" s="1"/>
  <c r="C8" i="29"/>
  <c r="B20" i="11"/>
  <c r="C13" i="3"/>
  <c r="B9" i="29" s="1"/>
  <c r="B14" i="3"/>
  <c r="C14" i="3" a="1"/>
  <c r="C20" i="11" a="1"/>
  <c r="C20" i="11" l="1"/>
  <c r="B31" i="29" s="1"/>
  <c r="C9" i="29"/>
  <c r="C14" i="3"/>
  <c r="B10" i="29" s="1"/>
  <c r="B15" i="3"/>
  <c r="C15" i="3" a="1"/>
  <c r="C10" i="29" l="1"/>
  <c r="C15" i="3"/>
  <c r="B11" i="29" s="1"/>
  <c r="B16" i="3"/>
  <c r="C16" i="3" a="1"/>
  <c r="C11" i="29" l="1"/>
  <c r="C16" i="3"/>
  <c r="B12" i="29" s="1"/>
  <c r="B17" i="3"/>
  <c r="C17" i="3" a="1"/>
  <c r="C12" i="29" l="1"/>
  <c r="C17" i="3"/>
  <c r="B13" i="29" s="1"/>
  <c r="B18" i="3"/>
  <c r="C18" i="3" a="1"/>
  <c r="C13" i="29" l="1"/>
  <c r="C18" i="3"/>
  <c r="B14" i="29" s="1"/>
  <c r="B19" i="3"/>
  <c r="C19" i="3" a="1"/>
  <c r="C14" i="29" l="1"/>
  <c r="C19" i="3"/>
  <c r="B15" i="29" s="1"/>
  <c r="B20" i="3"/>
  <c r="C20" i="3" a="1"/>
  <c r="C15" i="29" l="1"/>
  <c r="C20" i="3"/>
  <c r="B16" i="29" s="1"/>
  <c r="C16" i="29" l="1"/>
  <c r="C17" i="29" s="1"/>
  <c r="C18" i="29" s="1"/>
  <c r="C19" i="29" s="1"/>
  <c r="C20" i="29" s="1"/>
  <c r="C21" i="29" s="1"/>
  <c r="C22" i="29" s="1"/>
  <c r="C23" i="29" s="1"/>
  <c r="C24" i="29" s="1"/>
  <c r="C25" i="29" s="1"/>
  <c r="C26" i="29" s="1"/>
  <c r="C27" i="29" s="1"/>
  <c r="C28" i="29" s="1"/>
  <c r="C29" i="29" s="1"/>
  <c r="C30" i="29" s="1"/>
  <c r="C31" i="29" s="1"/>
  <c r="D2" i="29" l="1"/>
  <c r="D21" i="29"/>
  <c r="D29" i="29"/>
  <c r="D12" i="29"/>
  <c r="D10" i="29"/>
  <c r="D9" i="29"/>
  <c r="D8" i="29"/>
  <c r="D26" i="29"/>
  <c r="D3" i="29"/>
  <c r="D31" i="29"/>
  <c r="D11" i="29"/>
  <c r="D30" i="29"/>
  <c r="D6" i="29"/>
  <c r="D19" i="29"/>
  <c r="D28" i="29"/>
  <c r="D27" i="29"/>
  <c r="D16" i="29"/>
  <c r="D20" i="29"/>
  <c r="D13" i="29"/>
  <c r="D4" i="29"/>
  <c r="D23" i="29"/>
  <c r="D17" i="29"/>
  <c r="D22" i="29"/>
  <c r="D5" i="29"/>
  <c r="D25" i="29"/>
  <c r="D24" i="29"/>
  <c r="D14" i="29"/>
  <c r="D15" i="29"/>
  <c r="D18" i="29"/>
  <c r="D7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</authors>
  <commentList>
    <comment ref="E30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Inserir nome da entidades gestoras do sistema municipal e multimunicipal. 
No caso de município incluir "CM de XXX", "SMAS de XXX", ...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B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B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B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B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B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B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B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B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B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B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B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B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B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C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C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C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C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C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C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C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C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C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C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C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C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C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D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D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D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D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D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D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D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D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D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D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D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D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D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E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E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E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E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E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E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E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E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E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E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E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E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E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F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F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F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F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F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F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F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F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F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F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F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F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F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10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0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0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0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10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10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10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10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10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10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10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10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10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11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1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1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1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11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11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11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11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11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11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11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11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11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12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2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2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2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12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12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12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12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12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12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12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12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12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13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3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3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3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13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13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13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13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13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13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13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13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13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14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4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4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4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14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14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14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14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14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14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14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14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14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</authors>
  <commentList>
    <comment ref="C4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Selecionar com "Sim" ou "Não" consoante a EG desenvolve ou não a referida atividade</t>
        </r>
      </text>
    </comment>
    <comment ref="F4" authorId="0" shapeId="0" xr:uid="{00000000-0006-0000-0200-000002000000}">
      <text>
        <r>
          <rPr>
            <sz val="11"/>
            <color theme="1"/>
            <rFont val="Calibri"/>
            <family val="2"/>
            <scheme val="minor"/>
          </rPr>
          <t xml:space="preserve">Incluir o operador subcontratado à data no caso de selecionar na coluna anterior "Contratação de operador"
</t>
        </r>
      </text>
    </comment>
    <comment ref="C22" authorId="0" shapeId="0" xr:uid="{00000000-0006-0000-0200-000003000000}">
      <text>
        <r>
          <rPr>
            <sz val="11"/>
            <color theme="1"/>
            <rFont val="Calibri"/>
            <family val="2"/>
            <scheme val="minor"/>
          </rPr>
          <t xml:space="preserve">Selecionar os municípios que integram o serviço de gestão de resíduos urbanos - "Sim"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DRES</author>
    <author>Cláudia Videira</author>
  </authors>
  <commentList>
    <comment ref="C4" authorId="0" shapeId="0" xr:uid="{00000000-0006-0000-1500-000001000000}">
      <text>
        <r>
          <rPr>
            <sz val="11"/>
            <color indexed="81"/>
            <rFont val="Calibri"/>
            <family val="2"/>
            <scheme val="minor"/>
          </rPr>
          <t>Inserir n.º de equipamentos total</t>
        </r>
      </text>
    </comment>
    <comment ref="B24" authorId="1" shapeId="0" xr:uid="{00000000-0006-0000-1500-000002000000}">
      <text>
        <r>
          <rPr>
            <sz val="11"/>
            <color theme="1"/>
            <rFont val="Calibri"/>
            <family val="2"/>
            <scheme val="minor"/>
          </rPr>
          <t>incluir descrição da tipologia de recolha e indicação da unidade considerada (número de contentores, alojamentos abrangidos, etc)</t>
        </r>
      </text>
    </comment>
    <comment ref="C34" authorId="1" shapeId="0" xr:uid="{00000000-0006-0000-1500-000003000000}">
      <text>
        <r>
          <rPr>
            <sz val="11"/>
            <color theme="1"/>
            <rFont val="Calibri"/>
            <family val="2"/>
            <scheme val="minor"/>
          </rPr>
          <t>Número de compostores domésticos distribuídos em cada um dos anos (não deve ser inserido o total distribuído até à data)</t>
        </r>
      </text>
    </comment>
    <comment ref="D34" authorId="1" shapeId="0" xr:uid="{00000000-0006-0000-1500-000004000000}">
      <text>
        <r>
          <rPr>
            <sz val="11"/>
            <color theme="1"/>
            <rFont val="Calibri"/>
            <family val="2"/>
            <scheme val="minor"/>
          </rPr>
          <t>Número de compostores domésticos distribuídos em cada um dos anos (não deve ser inserido o total distribuído até à data)</t>
        </r>
      </text>
    </comment>
    <comment ref="C35" authorId="1" shapeId="0" xr:uid="{00000000-0006-0000-1500-000005000000}">
      <text>
        <r>
          <rPr>
            <sz val="11"/>
            <color theme="1"/>
            <rFont val="Calibri"/>
            <family val="2"/>
            <scheme val="minor"/>
          </rPr>
          <t>Inserir número de compostores que se considera como ativos em cada ano</t>
        </r>
      </text>
    </comment>
    <comment ref="D35" authorId="1" shapeId="0" xr:uid="{00000000-0006-0000-1500-000006000000}">
      <text>
        <r>
          <rPr>
            <sz val="11"/>
            <color theme="1"/>
            <rFont val="Calibri"/>
            <family val="2"/>
            <scheme val="minor"/>
          </rPr>
          <t xml:space="preserve">Inserir número total de compostores que se estima como ativos no ano. </t>
        </r>
      </text>
    </comment>
    <comment ref="C36" authorId="0" shapeId="0" xr:uid="{00000000-0006-0000-1500-000007000000}">
      <text>
        <r>
          <rPr>
            <sz val="11"/>
            <color indexed="81"/>
            <rFont val="Calibri"/>
            <family val="2"/>
            <scheme val="minor"/>
          </rPr>
          <t>Produção do total da zona de abrangência</t>
        </r>
      </text>
    </comment>
    <comment ref="B38" authorId="0" shapeId="0" xr:uid="{00000000-0006-0000-1500-000008000000}">
      <text>
        <r>
          <rPr>
            <sz val="11"/>
            <color indexed="81"/>
            <rFont val="Calibri"/>
            <family val="2"/>
            <scheme val="minor"/>
          </rPr>
          <t xml:space="preserve">Considera-se uma taxa de captura de 50% e uma % de produção de biorresíduos de 37% face à produção total </t>
        </r>
      </text>
    </comment>
    <comment ref="C41" authorId="1" shapeId="0" xr:uid="{00000000-0006-0000-1500-000009000000}">
      <text>
        <r>
          <rPr>
            <sz val="11"/>
            <color theme="1"/>
            <rFont val="Calibri"/>
            <family val="2"/>
            <scheme val="minor"/>
          </rPr>
          <t>Número de compostores comunitários em funcionamento no ano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DRES</author>
  </authors>
  <commentList>
    <comment ref="B6" authorId="0" shapeId="0" xr:uid="{00000000-0006-0000-1600-000001000000}">
      <text>
        <r>
          <rPr>
            <sz val="11"/>
            <color theme="1"/>
            <rFont val="Calibri"/>
            <family val="2"/>
            <scheme val="minor"/>
          </rPr>
          <t>Selecionar em cada linha os municípios que integram o sistema de gestão de resíduos urbanos</t>
        </r>
      </text>
    </comment>
    <comment ref="C6" authorId="0" shapeId="0" xr:uid="{00000000-0006-0000-1600-000002000000}">
      <text>
        <r>
          <rPr>
            <sz val="11"/>
            <color theme="1"/>
            <rFont val="Calibri"/>
            <family val="2"/>
            <scheme val="minor"/>
          </rPr>
          <t>Reportar o valor real, por município</t>
        </r>
      </text>
    </comment>
    <comment ref="D6" authorId="0" shapeId="0" xr:uid="{00000000-0006-0000-1600-000003000000}">
      <text>
        <r>
          <rPr>
            <sz val="11"/>
            <color theme="1"/>
            <rFont val="Calibri"/>
            <family val="2"/>
            <scheme val="minor"/>
          </rPr>
          <t>Reportar o valor previsto, em cada ano, por município</t>
        </r>
      </text>
    </comment>
    <comment ref="C45" authorId="0" shapeId="0" xr:uid="{00000000-0006-0000-1600-000004000000}">
      <text>
        <r>
          <rPr>
            <sz val="11"/>
            <color theme="1"/>
            <rFont val="Calibri"/>
            <family val="2"/>
            <scheme val="minor"/>
          </rPr>
          <t>Reportar o valor real, por material</t>
        </r>
      </text>
    </comment>
    <comment ref="D45" authorId="0" shapeId="0" xr:uid="{00000000-0006-0000-1600-000005000000}">
      <text>
        <r>
          <rPr>
            <sz val="11"/>
            <color theme="1"/>
            <rFont val="Calibri"/>
            <family val="2"/>
            <scheme val="minor"/>
          </rPr>
          <t>Reportar o valor total previsto recolher, em cada ano, por material</t>
        </r>
      </text>
    </comment>
    <comment ref="B48" authorId="1" shapeId="0" xr:uid="{00000000-0006-0000-1600-000006000000}">
      <text>
        <r>
          <rPr>
            <sz val="11"/>
            <color indexed="81"/>
            <rFont val="Calibri"/>
            <family val="2"/>
            <scheme val="minor"/>
          </rPr>
          <t>Considerada recolha seletiva sempre que a contaminação for inferior a 20%</t>
        </r>
      </text>
    </comment>
    <comment ref="C50" authorId="0" shapeId="0" xr:uid="{00000000-0006-0000-1600-000007000000}">
      <text>
        <r>
          <rPr>
            <sz val="11"/>
            <color theme="1"/>
            <rFont val="Calibri"/>
            <family val="2"/>
            <scheme val="minor"/>
          </rPr>
          <t>Reportar o valor real, recolhido seletivamente por município</t>
        </r>
      </text>
    </comment>
    <comment ref="D50" authorId="0" shapeId="0" xr:uid="{00000000-0006-0000-1600-000008000000}">
      <text>
        <r>
          <rPr>
            <sz val="11"/>
            <color theme="1"/>
            <rFont val="Calibri"/>
            <family val="2"/>
            <scheme val="minor"/>
          </rPr>
          <t>Reportar o valor previsto recolher seletivamente, de acordo com compromissos assumidos por município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8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8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8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8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8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8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8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8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8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8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9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9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9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9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9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9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9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9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9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9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A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A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A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A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A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A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A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A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A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A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B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B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B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B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B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B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B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B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B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B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C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C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C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C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C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C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C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C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C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C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D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D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D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D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D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D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D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D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D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D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E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E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E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E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E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E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E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E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E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E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1F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1F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1F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1F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1F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1F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1F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1F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1F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1F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DRES</author>
    <author>Cláudia Videira</author>
  </authors>
  <commentList>
    <comment ref="C4" authorId="0" shapeId="0" xr:uid="{00000000-0006-0000-0300-000001000000}">
      <text>
        <r>
          <rPr>
            <sz val="9"/>
            <color indexed="81"/>
            <rFont val="Tahoma"/>
            <family val="2"/>
          </rPr>
          <t>Incluir o número total de equipamentos em cada ano</t>
        </r>
      </text>
    </comment>
    <comment ref="C12" authorId="0" shapeId="0" xr:uid="{00000000-0006-0000-0300-000002000000}">
      <text>
        <r>
          <rPr>
            <sz val="11"/>
            <color indexed="81"/>
            <rFont val="Calibri"/>
            <family val="2"/>
            <scheme val="minor"/>
          </rPr>
          <t>Só habitação</t>
        </r>
      </text>
    </comment>
    <comment ref="B20" authorId="1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>incluir descrição da tipologia de recolha e indicação da unidade considerada (número de contentores, alojamentos abrangidos, etc)</t>
        </r>
      </text>
    </comment>
    <comment ref="B32" authorId="1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 xml:space="preserve">Inserir designação das infraestruturas
</t>
        </r>
      </text>
    </comment>
    <comment ref="B41" authorId="1" shapeId="0" xr:uid="{00000000-0006-0000-0300-000005000000}">
      <text>
        <r>
          <rPr>
            <sz val="11"/>
            <color theme="1"/>
            <rFont val="Calibri"/>
            <family val="2"/>
            <scheme val="minor"/>
          </rPr>
          <t xml:space="preserve">Inserir designação das infraestruturas
</t>
        </r>
      </text>
    </comment>
    <comment ref="C49" authorId="1" shapeId="0" xr:uid="{00000000-0006-0000-0300-000006000000}">
      <text>
        <r>
          <rPr>
            <sz val="11"/>
            <color theme="1"/>
            <rFont val="Calibri"/>
            <family val="2"/>
            <scheme val="minor"/>
          </rPr>
          <t>Preencher consoante a tecnologia de tratamento biológico do TMB, na linha correpondente à instalação</t>
        </r>
      </text>
    </comment>
    <comment ref="C57" authorId="1" shapeId="0" xr:uid="{00000000-0006-0000-0300-000007000000}">
      <text>
        <r>
          <rPr>
            <sz val="11"/>
            <color theme="1"/>
            <rFont val="Calibri"/>
            <family val="2"/>
            <scheme val="minor"/>
          </rPr>
          <t>Preencher consoante a tecnologia de tratamento biológico do TMB, na linha correpondente à instalação</t>
        </r>
      </text>
    </comment>
    <comment ref="B64" authorId="1" shapeId="0" xr:uid="{00000000-0006-0000-0300-000008000000}">
      <text>
        <r>
          <rPr>
            <sz val="11"/>
            <color theme="1"/>
            <rFont val="Calibri"/>
            <family val="2"/>
            <scheme val="minor"/>
          </rPr>
          <t>No caso de linhas dedicadas de tratamento biológico de biorresíduos com origem na recolha seletiva incluir também nesta área</t>
        </r>
      </text>
    </comment>
    <comment ref="B65" authorId="1" shapeId="0" xr:uid="{00000000-0006-0000-0300-000009000000}">
      <text>
        <r>
          <rPr>
            <sz val="11"/>
            <color theme="1"/>
            <rFont val="Calibri"/>
            <family val="2"/>
            <scheme val="minor"/>
          </rPr>
          <t xml:space="preserve">Inserir designação das infraestruturas
</t>
        </r>
      </text>
    </comment>
    <comment ref="B73" authorId="1" shapeId="0" xr:uid="{00000000-0006-0000-0300-00000A000000}">
      <text>
        <r>
          <rPr>
            <sz val="11"/>
            <color theme="1"/>
            <rFont val="Calibri"/>
            <family val="2"/>
            <scheme val="minor"/>
          </rPr>
          <t xml:space="preserve">Inserir designação das infraestruturas e desagregar por linha de tratamento
</t>
        </r>
      </text>
    </comment>
    <comment ref="B83" authorId="1" shapeId="0" xr:uid="{00000000-0006-0000-0300-00000B000000}">
      <text>
        <r>
          <rPr>
            <sz val="11"/>
            <color theme="1"/>
            <rFont val="Calibri"/>
            <family val="2"/>
            <scheme val="minor"/>
          </rPr>
          <t xml:space="preserve">Inserir designação das infraestruturas
</t>
        </r>
      </text>
    </comment>
    <comment ref="B88" authorId="1" shapeId="0" xr:uid="{00000000-0006-0000-0300-00000C000000}">
      <text>
        <r>
          <rPr>
            <sz val="11"/>
            <color theme="1"/>
            <rFont val="Calibri"/>
            <family val="2"/>
            <scheme val="minor"/>
          </rPr>
          <t xml:space="preserve">Incluir designação dos aterros em exploração ou a construir até 2030
</t>
        </r>
      </text>
    </comment>
    <comment ref="C88" authorId="1" shapeId="0" xr:uid="{00000000-0006-0000-0300-00000D000000}">
      <text>
        <r>
          <rPr>
            <sz val="11"/>
            <color theme="1"/>
            <rFont val="Calibri"/>
            <family val="2"/>
            <scheme val="minor"/>
          </rPr>
          <t>Incluir capacidade remanescente, em toneladas, em cada ano, por aterro em exploração ou a construir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0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0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0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0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0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0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0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0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0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0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1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1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1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1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1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1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1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1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1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1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2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2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2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2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2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2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2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2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2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2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3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3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3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3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3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3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3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3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3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3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4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4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4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4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4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4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4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4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4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4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5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5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5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5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5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5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5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5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5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5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</authors>
  <commentList>
    <comment ref="D2" authorId="0" shapeId="0" xr:uid="{00000000-0006-0000-26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26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26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26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8" authorId="0" shapeId="0" xr:uid="{00000000-0006-0000-26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8" authorId="0" shapeId="0" xr:uid="{00000000-0006-0000-26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2" authorId="0" shapeId="0" xr:uid="{00000000-0006-0000-26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1" authorId="0" shapeId="0" xr:uid="{00000000-0006-0000-26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6" authorId="0" shapeId="0" xr:uid="{00000000-0006-0000-26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3" authorId="0" shapeId="0" xr:uid="{00000000-0006-0000-26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</authors>
  <commentList>
    <comment ref="B2" authorId="0" shapeId="0" xr:uid="{00000000-0006-0000-2700-000001000000}">
      <text>
        <r>
          <rPr>
            <sz val="11"/>
            <color theme="1"/>
            <rFont val="Calibri"/>
            <family val="2"/>
            <scheme val="minor"/>
          </rPr>
          <t>-As EG em alta devem apresentar um fluxograma de balanço de entradas e saídas das diferentes infraestruturas de tratamento, previstas para o ano 2030. No esquema devem ser incluídas as saídas de composto e o envio para/ou produção de CDR;
- As EG em baixa devem apresentar o fluxograma de recolha indiferenciada e seletiva para os diferentes fluxos e entradas nas diferentes instalações da EG em alta. Devem incluir também a previsão de tratamento de biorresíduos na origem.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DRES</author>
  </authors>
  <commentList>
    <comment ref="B6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>Selecionar em cada linha os municípios que integram o sistema de gestão de resíduos urbanos</t>
        </r>
      </text>
    </comment>
    <comment ref="C6" authorId="0" shapeId="0" xr:uid="{00000000-0006-0000-0400-000002000000}">
      <text>
        <r>
          <rPr>
            <sz val="11"/>
            <color theme="1"/>
            <rFont val="Calibri"/>
            <family val="2"/>
            <scheme val="minor"/>
          </rPr>
          <t>Reportar o valor real, por município</t>
        </r>
      </text>
    </comment>
    <comment ref="D6" authorId="0" shapeId="0" xr:uid="{00000000-0006-0000-0400-000003000000}">
      <text>
        <r>
          <rPr>
            <sz val="11"/>
            <color theme="1"/>
            <rFont val="Calibri"/>
            <family val="2"/>
            <scheme val="minor"/>
          </rPr>
          <t>Reportar o valor previsto, em cada ano, por município</t>
        </r>
      </text>
    </comment>
    <comment ref="C45" authorId="0" shapeId="0" xr:uid="{00000000-0006-0000-0400-000004000000}">
      <text>
        <r>
          <rPr>
            <sz val="11"/>
            <color theme="1"/>
            <rFont val="Calibri"/>
            <family val="2"/>
            <scheme val="minor"/>
          </rPr>
          <t>Reportar o valor real, por material</t>
        </r>
      </text>
    </comment>
    <comment ref="D45" authorId="0" shapeId="0" xr:uid="{00000000-0006-0000-0400-000005000000}">
      <text>
        <r>
          <rPr>
            <sz val="11"/>
            <color theme="1"/>
            <rFont val="Calibri"/>
            <family val="2"/>
            <scheme val="minor"/>
          </rPr>
          <t>Reportar o valor total previsto recolher, em cada ano, por material</t>
        </r>
      </text>
    </comment>
    <comment ref="B48" authorId="1" shapeId="0" xr:uid="{00000000-0006-0000-0400-000006000000}">
      <text>
        <r>
          <rPr>
            <sz val="11"/>
            <color indexed="81"/>
            <rFont val="Calibri"/>
            <family val="2"/>
            <scheme val="minor"/>
          </rPr>
          <t>Considerada recolha seletiva sempre que contaminação for inferior a 20%</t>
        </r>
      </text>
    </comment>
    <comment ref="C50" authorId="1" shapeId="0" xr:uid="{00000000-0006-0000-0400-000007000000}">
      <text>
        <r>
          <rPr>
            <sz val="11"/>
            <color indexed="81"/>
            <rFont val="Calibri"/>
            <family val="2"/>
            <scheme val="minor"/>
          </rPr>
          <t>Reportar o valor real, recolhido seletivamente por município</t>
        </r>
      </text>
    </comment>
    <comment ref="D50" authorId="0" shapeId="0" xr:uid="{00000000-0006-0000-0400-000008000000}">
      <text>
        <r>
          <rPr>
            <sz val="11"/>
            <color theme="1"/>
            <rFont val="Calibri"/>
            <family val="2"/>
            <scheme val="minor"/>
          </rPr>
          <t>Reportar o valor previsto recolher seletivamente, de acordo com compromissos assumidos por município</t>
        </r>
      </text>
    </comment>
    <comment ref="C98" authorId="1" shapeId="0" xr:uid="{00000000-0006-0000-0400-000009000000}">
      <text>
        <r>
          <rPr>
            <sz val="11"/>
            <color indexed="81"/>
            <rFont val="Calibri"/>
            <family val="2"/>
            <scheme val="minor"/>
          </rPr>
          <t>Reportar valor real, de tratamento na origem, dos municípios da área de abrangência</t>
        </r>
      </text>
    </comment>
    <comment ref="D98" authorId="1" shapeId="0" xr:uid="{00000000-0006-0000-0400-00000A000000}">
      <text>
        <r>
          <rPr>
            <sz val="11"/>
            <color indexed="81"/>
            <rFont val="Calibri"/>
            <family val="2"/>
            <scheme val="minor"/>
          </rPr>
          <t>Reportar valor previsto, de tratamento na origem, dos municípios da área de abrangência</t>
        </r>
      </text>
    </comment>
    <comment ref="D109" authorId="0" shapeId="0" xr:uid="{00000000-0006-0000-0400-00000B000000}">
      <text>
        <r>
          <rPr>
            <sz val="11"/>
            <color theme="1"/>
            <rFont val="Calibri"/>
            <family val="2"/>
            <scheme val="minor"/>
          </rPr>
          <t>Preencher o destino direto previsto para cada um dos anos, por instalação</t>
        </r>
      </text>
    </comment>
    <comment ref="C155" authorId="0" shapeId="0" xr:uid="{00000000-0006-0000-0400-00000C000000}">
      <text>
        <r>
          <rPr>
            <sz val="11"/>
            <color theme="1"/>
            <rFont val="Calibri"/>
            <family val="2"/>
            <scheme val="minor"/>
          </rPr>
          <t>Preencher destino final de refugos e rejeitados</t>
        </r>
      </text>
    </comment>
    <comment ref="D155" authorId="0" shapeId="0" xr:uid="{00000000-0006-0000-0400-00000D000000}">
      <text>
        <r>
          <rPr>
            <sz val="11"/>
            <color theme="1"/>
            <rFont val="Calibri"/>
            <family val="2"/>
            <scheme val="minor"/>
          </rPr>
          <t>Preencher destino final de refugos e rejeitados previsto, para cada um dos anos</t>
        </r>
      </text>
    </comment>
    <comment ref="C164" authorId="1" shapeId="0" xr:uid="{00000000-0006-0000-0400-00000E000000}">
      <text>
        <r>
          <rPr>
            <sz val="11"/>
            <color indexed="81"/>
            <rFont val="Calibri"/>
            <family val="2"/>
            <scheme val="minor"/>
          </rPr>
          <t>Apenas indicar o composto escoado. Composto encaminhado para cobertura de aterro não deve ser contbilizado como output, devendo ser incluído nos destinos finais</t>
        </r>
      </text>
    </comment>
    <comment ref="D168" authorId="0" shapeId="0" xr:uid="{00000000-0006-0000-0400-00000F000000}">
      <text>
        <r>
          <rPr>
            <sz val="11"/>
            <color theme="1"/>
            <rFont val="Calibri"/>
            <family val="2"/>
            <scheme val="minor"/>
          </rPr>
          <t>Preencher para cada material o valor total previsto retomar em cada ano (incluindo histórico e medidas adotadas no PAPERSU)</t>
        </r>
      </text>
    </comment>
    <comment ref="B178" authorId="1" shapeId="0" xr:uid="{00000000-0006-0000-0400-000010000000}">
      <text>
        <r>
          <rPr>
            <sz val="11"/>
            <color indexed="81"/>
            <rFont val="Calibri"/>
            <family val="2"/>
            <scheme val="minor"/>
          </rPr>
          <t xml:space="preserve">De acordo com a metodologia da DECISÃO DE EXECUÇÃO (UE) 2019/1004 </t>
        </r>
      </text>
    </comment>
    <comment ref="B185" authorId="1" shapeId="0" xr:uid="{00000000-0006-0000-0400-000011000000}">
      <text>
        <r>
          <rPr>
            <sz val="11"/>
            <color indexed="81"/>
            <rFont val="Calibri"/>
            <family val="2"/>
            <scheme val="minor"/>
          </rPr>
          <t>Com marcação CE</t>
        </r>
      </text>
    </comment>
    <comment ref="D191" authorId="1" shapeId="0" xr:uid="{00000000-0006-0000-0400-000012000000}">
      <text>
        <r>
          <rPr>
            <sz val="11"/>
            <color indexed="81"/>
            <rFont val="Calibri"/>
            <family val="2"/>
            <scheme val="minor"/>
          </rPr>
          <t>(recolha seletiva de biorresíduos + agregado com marcação CE + retomas + tratamento na origem de biorresíduos + 54% do total que entra em TMB)
---------------------------------------------------------------------------------------------
Produção total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1" authorId="1" shapeId="0" xr:uid="{00000000-0006-0000-0400-000013000000}">
      <text>
        <r>
          <rPr>
            <sz val="9"/>
            <color indexed="81"/>
            <rFont val="Tahoma"/>
            <family val="2"/>
          </rPr>
          <t xml:space="preserve">(recolha seletiva de biorresíduos + agregado com marcação CE + retomas + tratamento na origem de biorresíduos)
--------------------------------------------------------------
Produção total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6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6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6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6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6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6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6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6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6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6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6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6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6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7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7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7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7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7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7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7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7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7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7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7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7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7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8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8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8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8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8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8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8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8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8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8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8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8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9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9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9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9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9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9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9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9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9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9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9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9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9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Cláudia Videira</author>
    <author>Ana Rita Ramos</author>
    <author>DRES</author>
  </authors>
  <commentList>
    <comment ref="D2" authorId="0" shapeId="0" xr:uid="{00000000-0006-0000-0A00-000001000000}">
      <text>
        <r>
          <rPr>
            <sz val="11"/>
            <color theme="1"/>
            <rFont val="Calibri"/>
            <family val="2"/>
            <scheme val="minor"/>
          </rPr>
          <t>Cada ficha de investimento deve corresponder a uma única medida do plano de ação</t>
        </r>
      </text>
    </comment>
    <comment ref="C17" authorId="1" shapeId="0" xr:uid="{00000000-0006-0000-0A00-000002000000}">
      <text>
        <r>
          <rPr>
            <sz val="11"/>
            <color theme="1"/>
            <rFont val="Calibri"/>
            <family val="2"/>
            <scheme val="minor"/>
          </rPr>
          <t>valor total sem financiamento</t>
        </r>
      </text>
    </comment>
    <comment ref="G17" authorId="1" shapeId="0" xr:uid="{00000000-0006-0000-0A00-000003000000}">
      <text>
        <r>
          <rPr>
            <sz val="11"/>
            <color theme="1"/>
            <rFont val="Calibri"/>
            <family val="2"/>
            <scheme val="minor"/>
          </rPr>
          <t xml:space="preserve">Preencher com valor líquido do investimento (Valor total - subsídio).
</t>
        </r>
      </text>
    </comment>
    <comment ref="O17" authorId="0" shapeId="0" xr:uid="{00000000-0006-0000-0A00-000004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47" authorId="0" shapeId="0" xr:uid="{00000000-0006-0000-0A00-000005000000}">
      <text>
        <r>
          <rPr>
            <sz val="11"/>
            <color theme="1"/>
            <rFont val="Calibri"/>
            <family val="2"/>
            <scheme val="minor"/>
          </rPr>
          <t>Apenas devem ser incluídos os quantitativos incrementais a recolher, tratar e/ou retomar com a implementação desta medida (incluir impacto de redução, se aplicável)</t>
        </r>
      </text>
    </comment>
    <comment ref="O47" authorId="0" shapeId="0" xr:uid="{00000000-0006-0000-0A00-000006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G51" authorId="0" shapeId="0" xr:uid="{00000000-0006-0000-0A00-000007000000}">
      <text>
        <r>
          <rPr>
            <sz val="11"/>
            <color theme="1"/>
            <rFont val="Calibri"/>
            <family val="2"/>
            <scheme val="minor"/>
          </rPr>
          <t>No caso da Recolha indiferenciada será expectável uma evolução negativa, para refletir o aumento da recolha seletiva</t>
        </r>
      </text>
    </comment>
    <comment ref="E90" authorId="0" shapeId="0" xr:uid="{00000000-0006-0000-0A00-000008000000}">
      <text>
        <r>
          <rPr>
            <sz val="11"/>
            <color theme="1"/>
            <rFont val="Calibri"/>
            <family val="2"/>
            <scheme val="minor"/>
          </rPr>
          <t>Incluir quantidades incrementais associadas à implementação da medida, conforme estimado pela EG</t>
        </r>
      </text>
    </comment>
    <comment ref="E95" authorId="0" shapeId="0" xr:uid="{00000000-0006-0000-0A00-000009000000}">
      <text>
        <r>
          <rPr>
            <sz val="11"/>
            <color theme="1"/>
            <rFont val="Calibri"/>
            <family val="2"/>
            <scheme val="minor"/>
          </rPr>
          <t>Incluir quantitativos incrementais de RS de biorresíduos disribuídos  de acordo com os compromissos assumidos pelos municípios</t>
        </r>
      </text>
    </comment>
    <comment ref="E132" authorId="0" shapeId="0" xr:uid="{00000000-0006-0000-0A00-00000A000000}">
      <text>
        <r>
          <rPr>
            <sz val="11"/>
            <color theme="1"/>
            <rFont val="Calibri"/>
            <family val="2"/>
            <scheme val="minor"/>
          </rPr>
          <t xml:space="preserve">Incluir quantitativos incrementais associados à implementação da medida </t>
        </r>
      </text>
    </comment>
    <comment ref="O143" authorId="0" shapeId="0" xr:uid="{00000000-0006-0000-0A00-00000B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O188" authorId="0" shapeId="0" xr:uid="{00000000-0006-0000-0A00-00000C000000}">
      <text>
        <r>
          <rPr>
            <sz val="11"/>
            <color theme="1"/>
            <rFont val="Calibri"/>
            <family val="2"/>
            <scheme val="minor"/>
          </rPr>
          <t>Preencher apenas no caso de ser expectável que algum investimento fique concluído após 2030</t>
        </r>
      </text>
    </comment>
    <comment ref="B210" authorId="2" shapeId="0" xr:uid="{00000000-0006-0000-0A00-00000D000000}">
      <text>
        <r>
          <rPr>
            <sz val="11"/>
            <color theme="1"/>
            <rFont val="Calibri"/>
            <family val="2"/>
            <scheme val="minor"/>
          </rPr>
          <t xml:space="preserve">De acordo com a metodologia da DECISÃO DE EXECUÇÃO (UE) 2019/1004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<sst xmlns="http://schemas.openxmlformats.org/spreadsheetml/2006/main" count="4588" uniqueCount="568">
  <si>
    <t>INICIAR</t>
  </si>
  <si>
    <t>Entidade gestora</t>
  </si>
  <si>
    <t>Instruções de preenchimento</t>
  </si>
  <si>
    <t>Notas Gerais</t>
  </si>
  <si>
    <r>
      <t xml:space="preserve">2. Apenas devem ser preenchidas as células a </t>
    </r>
    <r>
      <rPr>
        <sz val="9"/>
        <rFont val="Calibri"/>
        <family val="2"/>
      </rPr>
      <t>cinza</t>
    </r>
    <r>
      <rPr>
        <sz val="9"/>
        <rFont val="Calibri"/>
        <family val="2"/>
        <scheme val="minor"/>
      </rPr>
      <t>.</t>
    </r>
  </si>
  <si>
    <t>Código de cores para preenchimento</t>
  </si>
  <si>
    <t>Sheet</t>
  </si>
  <si>
    <t>Objetivo</t>
  </si>
  <si>
    <t>Preenchimento</t>
  </si>
  <si>
    <t xml:space="preserve">Capa </t>
  </si>
  <si>
    <t>Identificação do ficheiro</t>
  </si>
  <si>
    <t>1_Caracterização</t>
  </si>
  <si>
    <t>2_Infraestruturas_Alta</t>
  </si>
  <si>
    <t>3_Atividade_METAS_Alta</t>
  </si>
  <si>
    <t>Aferir o cumprimento de metas ao longo da vigência do PAPERSU</t>
  </si>
  <si>
    <t>4_Invest-Medidas-Alta (Resumo)</t>
  </si>
  <si>
    <t>Resumo das medidas e respetivos investimentos a realizar no âmbito do PAPERSU</t>
  </si>
  <si>
    <t>4.1 a 4.15</t>
  </si>
  <si>
    <t>Apresentação das medidas a implementar no âmbito do PAPERSU</t>
  </si>
  <si>
    <t>5_Infraestruturas_Baixa</t>
  </si>
  <si>
    <t>6_Atividade_METAS_Baixa</t>
  </si>
  <si>
    <t>7_Invest-Medidas-Baixa (Resumo)</t>
  </si>
  <si>
    <t>7.1 a 7.15</t>
  </si>
  <si>
    <t>Apresentação do fluxograma de entradas e saídas de RU do sistema</t>
  </si>
  <si>
    <t>TITULARIDADE</t>
  </si>
  <si>
    <t>MODELO DE GESTÃO</t>
  </si>
  <si>
    <t>ATIVIDADES DESENVOLVIDAS</t>
  </si>
  <si>
    <t>HABILITAÇÃO LEGAL PARA DESENVOLVER ATIVIDADE</t>
  </si>
  <si>
    <t>OPERADOR CONTRATADO
(se aplicável)</t>
  </si>
  <si>
    <t>INDICAÇÃO E DESCRIÇÃO DE EXCEÇÕES ÀS ATIVIDADES INDICADAS
(municípios incluídos/excluídos, protocolos c/ outras entidades)</t>
  </si>
  <si>
    <t>Recolha indiferenciada</t>
  </si>
  <si>
    <t>Recolha seletiva multimaterial</t>
  </si>
  <si>
    <t>Recolha seletiva de biorresíduos</t>
  </si>
  <si>
    <t>Recolha seletiva de resíduos urbanos perigosos</t>
  </si>
  <si>
    <t>Recolha seletiva de têxteis</t>
  </si>
  <si>
    <t>Recolha seletiva de volumosos</t>
  </si>
  <si>
    <t>Recolha seletiva de óleos alimentares usados</t>
  </si>
  <si>
    <t>Recolha seletiva de REEE</t>
  </si>
  <si>
    <t>Recolha seletiva de RPA</t>
  </si>
  <si>
    <t>Tratamento da recolha indiferenciada</t>
  </si>
  <si>
    <t>Tratamento da recolha seletiva</t>
  </si>
  <si>
    <t>Tratamento de biorresíduos na origem</t>
  </si>
  <si>
    <r>
      <t xml:space="preserve">Outras </t>
    </r>
    <r>
      <rPr>
        <b/>
        <sz val="11"/>
        <color rgb="FF7030A0"/>
        <rFont val="Calibri"/>
        <family val="2"/>
        <scheme val="minor"/>
      </rPr>
      <t>(indicar abaixo)</t>
    </r>
    <r>
      <rPr>
        <sz val="11"/>
        <rFont val="Calibri"/>
        <family val="2"/>
        <scheme val="minor"/>
      </rPr>
      <t>:</t>
    </r>
  </si>
  <si>
    <t>MUNICÍPIOS NA ÁREA DE INTERVENÇÃO</t>
  </si>
  <si>
    <r>
      <t xml:space="preserve">POPULAÇÃO
</t>
    </r>
    <r>
      <rPr>
        <sz val="8"/>
        <color theme="0"/>
        <rFont val="Calibri"/>
        <family val="2"/>
      </rPr>
      <t>(População residente (N.º) por Local de residência (NUTS - 2013), Sexo e Grupo etário; Anual)</t>
    </r>
  </si>
  <si>
    <t>CLASSIFICAÇÃO DA ÁREA</t>
  </si>
  <si>
    <t>ABRANTES</t>
  </si>
  <si>
    <t>Área mediamente urbana</t>
  </si>
  <si>
    <t>ÁGUEDA</t>
  </si>
  <si>
    <t>Área predominantemente rural</t>
  </si>
  <si>
    <t>AGUIAR DA BEIRA</t>
  </si>
  <si>
    <t>ALANDROAL</t>
  </si>
  <si>
    <t>ALBERGARIA-A-VELHA</t>
  </si>
  <si>
    <t>ALBUFEIRA</t>
  </si>
  <si>
    <t>ALCÁCER DO SAL</t>
  </si>
  <si>
    <t>ALCANENA</t>
  </si>
  <si>
    <t>ALCOBAÇA</t>
  </si>
  <si>
    <t>ALCOCHETE</t>
  </si>
  <si>
    <t>ALCOUTIM</t>
  </si>
  <si>
    <t>ALENQUER</t>
  </si>
  <si>
    <t>ALFÂNDEGA DA FÉ</t>
  </si>
  <si>
    <t>ALIJÓ</t>
  </si>
  <si>
    <t>ALJEZUR</t>
  </si>
  <si>
    <t>ALJUSTREL</t>
  </si>
  <si>
    <t>ALMADA</t>
  </si>
  <si>
    <t>Área predominantemente urbana</t>
  </si>
  <si>
    <t>ALMEIDA</t>
  </si>
  <si>
    <t>ALMEIRIM</t>
  </si>
  <si>
    <t>ALMODÔVAR</t>
  </si>
  <si>
    <t>ALPIARÇA</t>
  </si>
  <si>
    <t>ALTER DO CHÃO</t>
  </si>
  <si>
    <t>ALVAIÁZERE</t>
  </si>
  <si>
    <t>ALVITO</t>
  </si>
  <si>
    <t>AMADORA</t>
  </si>
  <si>
    <t>AMARANTE</t>
  </si>
  <si>
    <t>AMARES</t>
  </si>
  <si>
    <t>ANADIA</t>
  </si>
  <si>
    <t>ANSIÃO</t>
  </si>
  <si>
    <t>ARCOS DE VALDEVEZ</t>
  </si>
  <si>
    <t>ARGANIL</t>
  </si>
  <si>
    <t>ARMAMAR</t>
  </si>
  <si>
    <t>AROUCA</t>
  </si>
  <si>
    <t>ARRAIOLOS</t>
  </si>
  <si>
    <t>ARRONCHES</t>
  </si>
  <si>
    <t>ARRUDA DOS VINHOS</t>
  </si>
  <si>
    <t>AVEIRO</t>
  </si>
  <si>
    <t>AVIS</t>
  </si>
  <si>
    <t>AZAMBUJA</t>
  </si>
  <si>
    <t>BAIÃO</t>
  </si>
  <si>
    <t>BARCELOS</t>
  </si>
  <si>
    <t>BARRANCOS</t>
  </si>
  <si>
    <t>BARREIRO</t>
  </si>
  <si>
    <t>BATALHA</t>
  </si>
  <si>
    <t>BEJA</t>
  </si>
  <si>
    <t>BELMONTE</t>
  </si>
  <si>
    <t>BENAVENTE</t>
  </si>
  <si>
    <t>BOMBARRAL</t>
  </si>
  <si>
    <t>BORBA</t>
  </si>
  <si>
    <t>BOTICAS</t>
  </si>
  <si>
    <t>BRAGA</t>
  </si>
  <si>
    <t>BRAGANÇA</t>
  </si>
  <si>
    <t>CABECEIRAS DE BASTO</t>
  </si>
  <si>
    <t>CADAVAL</t>
  </si>
  <si>
    <t>CALDAS DA RAINHA</t>
  </si>
  <si>
    <t>CAMINHA</t>
  </si>
  <si>
    <t>CAMPO MAIOR</t>
  </si>
  <si>
    <t>CANTANHEDE</t>
  </si>
  <si>
    <t>CARRAZEDA DE ANSIÃES</t>
  </si>
  <si>
    <t>CARREGAL DO SAL</t>
  </si>
  <si>
    <t>CARTAXO</t>
  </si>
  <si>
    <t>CASCAIS</t>
  </si>
  <si>
    <t>CASTANHEIRA DE PÊRA</t>
  </si>
  <si>
    <t>CASTELO BRANCO</t>
  </si>
  <si>
    <t>CASTELO DE PAIVA</t>
  </si>
  <si>
    <t>CASTELO DE VIDE</t>
  </si>
  <si>
    <t>CASTRO DAIRE</t>
  </si>
  <si>
    <t>CASTRO MARIM</t>
  </si>
  <si>
    <t>CASTRO VERDE</t>
  </si>
  <si>
    <t>CELORICO DA BEIRA</t>
  </si>
  <si>
    <t>CELORICO DE BASTO</t>
  </si>
  <si>
    <t>CHAMUSCA</t>
  </si>
  <si>
    <t>CHAVES</t>
  </si>
  <si>
    <t>CINFÃES</t>
  </si>
  <si>
    <t>COIMBRA</t>
  </si>
  <si>
    <t>CONDEIXA-A-NOVA</t>
  </si>
  <si>
    <t>CONSTÂNCIA</t>
  </si>
  <si>
    <t>CORUCHE</t>
  </si>
  <si>
    <t>COVILHÃ</t>
  </si>
  <si>
    <t>CRATO</t>
  </si>
  <si>
    <t>CUBA</t>
  </si>
  <si>
    <t>ELVAS</t>
  </si>
  <si>
    <t>ENTRONCAMENTO</t>
  </si>
  <si>
    <t>ESPINHO</t>
  </si>
  <si>
    <t>ESPOSENDE</t>
  </si>
  <si>
    <t>ESTARREJA</t>
  </si>
  <si>
    <t>ESTREMOZ</t>
  </si>
  <si>
    <t>ÉVORA</t>
  </si>
  <si>
    <t>FAFE</t>
  </si>
  <si>
    <t>FARO</t>
  </si>
  <si>
    <t>FELGUEIRAS</t>
  </si>
  <si>
    <t>FERREIRA DO ALENTEJO</t>
  </si>
  <si>
    <t>FERREIRA DO ZÊZERE</t>
  </si>
  <si>
    <t>FIGUEIRA DA FOZ</t>
  </si>
  <si>
    <t>FIGUEIRA DE CASTELO RODRIGO</t>
  </si>
  <si>
    <t>FIGUEIRÓ DOS VINHOS</t>
  </si>
  <si>
    <t>FORNOS DE ALGODRES</t>
  </si>
  <si>
    <t>FREIXO DE ESPADA À CINTA</t>
  </si>
  <si>
    <t>FRONTEIRA</t>
  </si>
  <si>
    <t>FUNDÃO</t>
  </si>
  <si>
    <t>GAVIÃO</t>
  </si>
  <si>
    <t>GÓIS</t>
  </si>
  <si>
    <t>GOLEGÃ</t>
  </si>
  <si>
    <t>GONDOMAR</t>
  </si>
  <si>
    <t>GOUVEIA</t>
  </si>
  <si>
    <t>GRÂNDOLA</t>
  </si>
  <si>
    <t>GUARDA</t>
  </si>
  <si>
    <t>GUIMARÃES</t>
  </si>
  <si>
    <t>IDANHA-A-NOVA</t>
  </si>
  <si>
    <t>ÍLHAVO</t>
  </si>
  <si>
    <t>LAGOA</t>
  </si>
  <si>
    <t>LAGOS</t>
  </si>
  <si>
    <t>LAMEGO</t>
  </si>
  <si>
    <t>LEIRIA</t>
  </si>
  <si>
    <t>LISBOA</t>
  </si>
  <si>
    <t>LOULÉ</t>
  </si>
  <si>
    <t>LOURES</t>
  </si>
  <si>
    <t>LOURINHÃ</t>
  </si>
  <si>
    <t>LOUSÃ</t>
  </si>
  <si>
    <t>LOUSADA</t>
  </si>
  <si>
    <t>MAÇÃO</t>
  </si>
  <si>
    <t>MACEDO DE CAVALEIROS</t>
  </si>
  <si>
    <t>MAFRA</t>
  </si>
  <si>
    <t>MAIA</t>
  </si>
  <si>
    <t>MANGUALDE</t>
  </si>
  <si>
    <t>MANTEIGAS</t>
  </si>
  <si>
    <t>MARCO DE CANAVESES</t>
  </si>
  <si>
    <t>MARINHA GRANDE</t>
  </si>
  <si>
    <t>MARVÃO</t>
  </si>
  <si>
    <t>MATOSINHOS</t>
  </si>
  <si>
    <t>MEALHADA</t>
  </si>
  <si>
    <t>MÊDA</t>
  </si>
  <si>
    <t>MELGAÇO</t>
  </si>
  <si>
    <t>MÉRTOLA</t>
  </si>
  <si>
    <t>MESÃO FRIO</t>
  </si>
  <si>
    <t>MIRA</t>
  </si>
  <si>
    <t>MIRANDA DO CORVO</t>
  </si>
  <si>
    <t>MIRANDA DO DOURO</t>
  </si>
  <si>
    <t>MIRANDELA</t>
  </si>
  <si>
    <t>MOGADOURO</t>
  </si>
  <si>
    <t>MOIMENTA DA BEIRA</t>
  </si>
  <si>
    <t>MOITA</t>
  </si>
  <si>
    <t>MONÇÃO</t>
  </si>
  <si>
    <t>MONCHIQUE</t>
  </si>
  <si>
    <t>MONDIM DE BASTO</t>
  </si>
  <si>
    <t>MONFORTE</t>
  </si>
  <si>
    <t>MONTALEGRE</t>
  </si>
  <si>
    <t>MONTEMOR-O-NOVO</t>
  </si>
  <si>
    <t>MONTEMOR-O-VELHO</t>
  </si>
  <si>
    <t>MONTIJO</t>
  </si>
  <si>
    <t>MORA</t>
  </si>
  <si>
    <t>MORTÁGUA</t>
  </si>
  <si>
    <t>MOURA</t>
  </si>
  <si>
    <t>MOURÃO</t>
  </si>
  <si>
    <t>MURÇA</t>
  </si>
  <si>
    <t>MURTOSA</t>
  </si>
  <si>
    <t>NAZARÉ</t>
  </si>
  <si>
    <t>NELAS</t>
  </si>
  <si>
    <t>NISA</t>
  </si>
  <si>
    <t>ÓBIDOS</t>
  </si>
  <si>
    <t>ODEMIRA</t>
  </si>
  <si>
    <t>ODIVELAS</t>
  </si>
  <si>
    <t>OEIRAS</t>
  </si>
  <si>
    <t>OLEIROS</t>
  </si>
  <si>
    <t>OLHÃO</t>
  </si>
  <si>
    <t>OLIVEIRA DE AZEMÉIS</t>
  </si>
  <si>
    <t>OLIVEIRA DE FRADES</t>
  </si>
  <si>
    <t>OLIVEIRA DO BAIRRO</t>
  </si>
  <si>
    <t>OLIVEIRA DO HOSPITAL</t>
  </si>
  <si>
    <t>OURÉM</t>
  </si>
  <si>
    <t>OURIQUE</t>
  </si>
  <si>
    <t>OVAR</t>
  </si>
  <si>
    <t>PAÇOS DE FERREIRA</t>
  </si>
  <si>
    <t>PALMELA</t>
  </si>
  <si>
    <t>PAMPILHOSA DA SERRA</t>
  </si>
  <si>
    <t>PAREDES</t>
  </si>
  <si>
    <t>PAREDES DE COURA</t>
  </si>
  <si>
    <t>PEDRÓGÃO GRANDE</t>
  </si>
  <si>
    <t>PENACOVA</t>
  </si>
  <si>
    <t>PENAFIEL</t>
  </si>
  <si>
    <t>PENALVA DO CASTELO</t>
  </si>
  <si>
    <t>PENAMACOR</t>
  </si>
  <si>
    <t>PENEDONO</t>
  </si>
  <si>
    <t>PENELA</t>
  </si>
  <si>
    <t>PENICHE</t>
  </si>
  <si>
    <t>PESO DA RÉGUA</t>
  </si>
  <si>
    <t>PINHEL</t>
  </si>
  <si>
    <t>POMBAL</t>
  </si>
  <si>
    <t>PONTE DA BARCA</t>
  </si>
  <si>
    <t>PONTE DE LIMA</t>
  </si>
  <si>
    <t>PONTE DE SOR</t>
  </si>
  <si>
    <t>PORTALEGRE</t>
  </si>
  <si>
    <t>PORTEL</t>
  </si>
  <si>
    <t>PORTIMÃO</t>
  </si>
  <si>
    <t>PORTO</t>
  </si>
  <si>
    <t>PORTO DE MÓS</t>
  </si>
  <si>
    <t>PÓVOA DE LANHOSO</t>
  </si>
  <si>
    <t>PÓVOA DE VARZIM</t>
  </si>
  <si>
    <t>PROENÇA-A-NOVA</t>
  </si>
  <si>
    <t>REDONDO</t>
  </si>
  <si>
    <t>REGUENGOS DE MONSARAZ</t>
  </si>
  <si>
    <t>RESENDE</t>
  </si>
  <si>
    <t>RIBEIRA DE PENA</t>
  </si>
  <si>
    <t>RIO MAIOR</t>
  </si>
  <si>
    <t>SABROSA</t>
  </si>
  <si>
    <t>SABUGAL</t>
  </si>
  <si>
    <t>SALVATERRA DE MAGOS</t>
  </si>
  <si>
    <t>SANTA COMBA DÃO</t>
  </si>
  <si>
    <t>SANTA MARIA DA FEIRA</t>
  </si>
  <si>
    <t>SANTA MARTA DE PENAGUIÃO</t>
  </si>
  <si>
    <t>SANTARÉM</t>
  </si>
  <si>
    <t>SANTIAGO DO CACÉM</t>
  </si>
  <si>
    <t>SANTO TIRSO</t>
  </si>
  <si>
    <t>SÃO BRÁS DE ALPORTEL</t>
  </si>
  <si>
    <t>SÃO JOÃO DA MADEIRA</t>
  </si>
  <si>
    <t>SÃO JOÃO DA PESQUEIRA</t>
  </si>
  <si>
    <t>SÃO PEDRO DO SUL</t>
  </si>
  <si>
    <t>SARDOAL</t>
  </si>
  <si>
    <t>SÁTÃO</t>
  </si>
  <si>
    <t>SEIA</t>
  </si>
  <si>
    <t>SEIXAL</t>
  </si>
  <si>
    <t>SERNANCELHE</t>
  </si>
  <si>
    <t>SERPA</t>
  </si>
  <si>
    <t>SERTÃ</t>
  </si>
  <si>
    <t>SESIMBRA</t>
  </si>
  <si>
    <t>SETÚBAL</t>
  </si>
  <si>
    <t>SEVER DO VOUGA</t>
  </si>
  <si>
    <t>SILVES</t>
  </si>
  <si>
    <t>SINES</t>
  </si>
  <si>
    <t>SINTRA</t>
  </si>
  <si>
    <t>SOBRAL DE MONTE AGRAÇO</t>
  </si>
  <si>
    <t>SOURE</t>
  </si>
  <si>
    <t>SOUSEL</t>
  </si>
  <si>
    <t>TÁBUA</t>
  </si>
  <si>
    <t>TABUAÇO</t>
  </si>
  <si>
    <t>TAROUCA</t>
  </si>
  <si>
    <t>TAVIRA</t>
  </si>
  <si>
    <t>TERRAS DE BOURO</t>
  </si>
  <si>
    <t>TOMAR</t>
  </si>
  <si>
    <t>TONDELA</t>
  </si>
  <si>
    <t>TORRE DE MONCORVO</t>
  </si>
  <si>
    <t>TORRES NOVAS</t>
  </si>
  <si>
    <t>TORRES VEDRAS</t>
  </si>
  <si>
    <t>TRANCOSO</t>
  </si>
  <si>
    <t>TROFA</t>
  </si>
  <si>
    <t>VAGOS</t>
  </si>
  <si>
    <t>VALE DE CAMBRA</t>
  </si>
  <si>
    <t>VALENÇA</t>
  </si>
  <si>
    <t>VALONGO</t>
  </si>
  <si>
    <t>VALPAÇOS</t>
  </si>
  <si>
    <t>VENDAS NOVAS</t>
  </si>
  <si>
    <t>VIANA DO ALENTEJO</t>
  </si>
  <si>
    <t>VIANA DO CASTELO</t>
  </si>
  <si>
    <t>VIDIGUEIRA</t>
  </si>
  <si>
    <t>VIEIRA DO MINHO</t>
  </si>
  <si>
    <t>VILA DE REI</t>
  </si>
  <si>
    <t>VILA DO BISPO</t>
  </si>
  <si>
    <t>VILA DO CONDE</t>
  </si>
  <si>
    <t>VILA FLOR</t>
  </si>
  <si>
    <t>VILA FRANCA DE XIRA</t>
  </si>
  <si>
    <t>VILA NOVA DA BARQUINHA</t>
  </si>
  <si>
    <t>VILA NOVA DE CERVEIRA</t>
  </si>
  <si>
    <t>VILA NOVA DE FAMALICÃO</t>
  </si>
  <si>
    <t>VILA NOVA DE FOZ CÔA</t>
  </si>
  <si>
    <t>VILA NOVA DE GAIA</t>
  </si>
  <si>
    <t>VILA NOVA DE PAIVA</t>
  </si>
  <si>
    <t>VILA NOVA DE POIARES</t>
  </si>
  <si>
    <t>VILA POUCA DE AGUIAR</t>
  </si>
  <si>
    <t>VILA REAL</t>
  </si>
  <si>
    <t>VILA REAL DE SANTO ANTÓNIO</t>
  </si>
  <si>
    <t>VILA VELHA DE RÓDÃO</t>
  </si>
  <si>
    <t>VILA VERDE</t>
  </si>
  <si>
    <t>VILA VIÇOSA</t>
  </si>
  <si>
    <t>VIMIOSO</t>
  </si>
  <si>
    <t>VINHAIS</t>
  </si>
  <si>
    <t>VISEU</t>
  </si>
  <si>
    <t>VIZELA</t>
  </si>
  <si>
    <t>VOUZELA</t>
  </si>
  <si>
    <t>.</t>
  </si>
  <si>
    <t>RECOLHA</t>
  </si>
  <si>
    <t>INSTALAÇÕES / EQUIPAMENTOS DE RECOLHA (N.º)</t>
  </si>
  <si>
    <t>Estações de transferência</t>
  </si>
  <si>
    <t>Ecocentros móveis</t>
  </si>
  <si>
    <t>Ecocentros / Centros de recolha</t>
  </si>
  <si>
    <t>Recolha de proximidade</t>
  </si>
  <si>
    <t>Contentores para recolha seletiva multimaterial</t>
  </si>
  <si>
    <t>Recolha porta-a-porta</t>
  </si>
  <si>
    <t>Alojamentos servidos com recolha seletiva multimaterial (sem vidro)</t>
  </si>
  <si>
    <t>Outras tipologias de recolha</t>
  </si>
  <si>
    <t>Contentores de recolha de resíduos volumosos para valorização</t>
  </si>
  <si>
    <t>Contentores de recolha seletiva resíduos texteis</t>
  </si>
  <si>
    <t>Contentores de recolha seletiva resíduos urbanos perigosos</t>
  </si>
  <si>
    <t>Contentores de recolha seletiva OAU</t>
  </si>
  <si>
    <t>Contentores de recolha seletiva REEE</t>
  </si>
  <si>
    <t>Contentores de recolha seletiva RPA</t>
  </si>
  <si>
    <r>
      <t xml:space="preserve">Outras </t>
    </r>
    <r>
      <rPr>
        <b/>
        <sz val="11"/>
        <color rgb="FF7030A0"/>
        <rFont val="Calibri"/>
        <family val="2"/>
      </rPr>
      <t>(indicar abaixo)</t>
    </r>
    <r>
      <rPr>
        <sz val="11"/>
        <rFont val="Calibri"/>
        <family val="2"/>
        <scheme val="minor"/>
      </rPr>
      <t>:</t>
    </r>
  </si>
  <si>
    <t>TRATAMENTO</t>
  </si>
  <si>
    <t>Tratamento mecânico</t>
  </si>
  <si>
    <t>Tratamento mecânico e biológico (TMB)</t>
  </si>
  <si>
    <t xml:space="preserve">         Tratamento mecânico</t>
  </si>
  <si>
    <t xml:space="preserve">         Digestão anaeróbia</t>
  </si>
  <si>
    <t xml:space="preserve">         Compostagem</t>
  </si>
  <si>
    <t>Tratamento biológico (VO) - biorresíduos recolhidos seletivamente</t>
  </si>
  <si>
    <t>Triagem multimaterial</t>
  </si>
  <si>
    <t>Produção de CDR</t>
  </si>
  <si>
    <t>Valorização energética</t>
  </si>
  <si>
    <t xml:space="preserve">Aterro </t>
  </si>
  <si>
    <t>(Preencher com capacidade remanescente em toneladas)</t>
  </si>
  <si>
    <t>RECOLHA (toneladas)</t>
  </si>
  <si>
    <t>Indiferenciada</t>
  </si>
  <si>
    <t>Municípios</t>
  </si>
  <si>
    <t>Seletiva</t>
  </si>
  <si>
    <t>Vidro</t>
  </si>
  <si>
    <t>Papel/cartão (embalagem/não embalagem)</t>
  </si>
  <si>
    <t>Plástico, metal e ECAL</t>
  </si>
  <si>
    <t>Biorresíduos</t>
  </si>
  <si>
    <t>Têxteis</t>
  </si>
  <si>
    <t>Volumosos</t>
  </si>
  <si>
    <t>Perigosos</t>
  </si>
  <si>
    <t>OAU</t>
  </si>
  <si>
    <t>REEE</t>
  </si>
  <si>
    <t>RPA</t>
  </si>
  <si>
    <t>Frações não embalagem - plástico, metal</t>
  </si>
  <si>
    <t>Produção total (toneladas)</t>
  </si>
  <si>
    <t>População servida</t>
  </si>
  <si>
    <t>Capitação (Kg/hab.ano)</t>
  </si>
  <si>
    <t>Tratamento na origem</t>
  </si>
  <si>
    <t>DESTINOS DIRETOS p/ INFRAESTRUTURA DE TRATAMENTO (toneladas)</t>
  </si>
  <si>
    <t>Aterro</t>
  </si>
  <si>
    <t>DESTINO FINAL (toneladas)</t>
  </si>
  <si>
    <t>check</t>
  </si>
  <si>
    <t>OUTPUTS</t>
  </si>
  <si>
    <t>Composto</t>
  </si>
  <si>
    <t>Energia</t>
  </si>
  <si>
    <t>Produção energética - Aterro (kWh)</t>
  </si>
  <si>
    <t>Produção energética - VO (kWh)</t>
  </si>
  <si>
    <t>Produção energética - Unidade de VE (kWh)</t>
  </si>
  <si>
    <t>Recicláveis retomados (t)</t>
  </si>
  <si>
    <t>Papel/cartão</t>
  </si>
  <si>
    <t>Papel/cartão não embalagem</t>
  </si>
  <si>
    <t>Vidro embalagem</t>
  </si>
  <si>
    <t>Plástico embalagem</t>
  </si>
  <si>
    <t>ECAL</t>
  </si>
  <si>
    <t>Plástico não embalagem</t>
  </si>
  <si>
    <t>Metais ferrosos</t>
  </si>
  <si>
    <t>Metais não ferrosos</t>
  </si>
  <si>
    <t>Madeira</t>
  </si>
  <si>
    <t>Madeira não embalagem</t>
  </si>
  <si>
    <t>Concentração de metais nos concentrados metálicos (proveniente de VE) retomados</t>
  </si>
  <si>
    <t>Outros</t>
  </si>
  <si>
    <t>Agregado</t>
  </si>
  <si>
    <t>CDR</t>
  </si>
  <si>
    <r>
      <t xml:space="preserve">CUMPRIMENTO DE METAS </t>
    </r>
    <r>
      <rPr>
        <sz val="9.35"/>
        <color theme="0"/>
        <rFont val="Calibri"/>
        <family val="2"/>
      </rPr>
      <t>(Para comparação com metas definidas ao sistema)</t>
    </r>
  </si>
  <si>
    <t>Preparação para a reutilização e reciclagem de resíduos</t>
  </si>
  <si>
    <t>#</t>
  </si>
  <si>
    <t>MEDIDAS PLANO DE AÇÃO</t>
  </si>
  <si>
    <t>Investimentos</t>
  </si>
  <si>
    <t>Total</t>
  </si>
  <si>
    <t>MEDIDA</t>
  </si>
  <si>
    <t>[preencher identificação da medida]</t>
  </si>
  <si>
    <t>DESCRITIVO DA MEDIDA</t>
  </si>
  <si>
    <t>Notas:</t>
  </si>
  <si>
    <t>1) Os custos incrementais deverão depender da execução da globalidade do investimento proposto. Se uma parte do investimento puder ser executada isoladamente e gerar custos específicos, individualizar em ficha autónoma.</t>
  </si>
  <si>
    <r>
      <t xml:space="preserve">INVESTIMENTO
</t>
    </r>
    <r>
      <rPr>
        <sz val="11"/>
        <color theme="0"/>
        <rFont val="Calibri"/>
        <family val="2"/>
      </rPr>
      <t>(Descrição)</t>
    </r>
  </si>
  <si>
    <r>
      <t xml:space="preserve">Valor total
</t>
    </r>
    <r>
      <rPr>
        <sz val="11"/>
        <color theme="0"/>
        <rFont val="Calibri"/>
        <family val="2"/>
      </rPr>
      <t xml:space="preserve"> (euros)</t>
    </r>
  </si>
  <si>
    <r>
      <t xml:space="preserve">Depreciação
</t>
    </r>
    <r>
      <rPr>
        <sz val="11"/>
        <color theme="0"/>
        <rFont val="Calibri"/>
        <family val="2"/>
      </rPr>
      <t>(anos)</t>
    </r>
  </si>
  <si>
    <t>Em falta 
após 2030</t>
  </si>
  <si>
    <t>IMPACTO SOBRE QUANTITATIVOS</t>
  </si>
  <si>
    <t>Contentores de recolha indiferenciada</t>
  </si>
  <si>
    <t>Contentores de recolha seletiva biorresíduos</t>
  </si>
  <si>
    <t>Alojamentos servidos com recolha indiferenciada</t>
  </si>
  <si>
    <t>Alojamentos servidos com recolha seletiva biorresíduos</t>
  </si>
  <si>
    <t>TRATAMENTO BIORRESÍDUOS NA ORIGEM</t>
  </si>
  <si>
    <t>Compostagem doméstica</t>
  </si>
  <si>
    <t>N.º compostores distribuídos (por ano)</t>
  </si>
  <si>
    <t>Compostagem comunitária</t>
  </si>
  <si>
    <t>N.º compostores ativos</t>
  </si>
  <si>
    <t>População total abrangida pelos compostores ativos (n.º)</t>
  </si>
  <si>
    <t>Composto produzido</t>
  </si>
  <si>
    <t>Recolha seletiva e tratamento na origem de biorresíduos</t>
  </si>
  <si>
    <t>Capacidade total (t)</t>
  </si>
  <si>
    <t>Composto produzido (t)</t>
  </si>
  <si>
    <t>Fluxograma de entradas e saídas</t>
  </si>
  <si>
    <t>Reduzir a produção e perigosidade dos RU</t>
  </si>
  <si>
    <t>Promover a recolha seletiva e tratamento adequado</t>
  </si>
  <si>
    <t>Assegurar a valorização dos resultantes do tratamento dos RU</t>
  </si>
  <si>
    <t>Reforçar os instrumentos económico-financeiros</t>
  </si>
  <si>
    <t>Assegurar a sustentabilidade económica e a capacitação do setor</t>
  </si>
  <si>
    <t>Comunicar e monitorizar o plano</t>
  </si>
  <si>
    <t>Contentores de Recolha de resíduos volumosos para valorização</t>
  </si>
  <si>
    <t>Alojamentos servidos com recolha seletiva multimaterial</t>
  </si>
  <si>
    <r>
      <t xml:space="preserve">CUMPRIMENTO DE METAS </t>
    </r>
    <r>
      <rPr>
        <sz val="9.35"/>
        <color theme="0"/>
        <rFont val="Calibri"/>
        <family val="2"/>
      </rPr>
      <t>(Para comparação com metas definidas ao município)</t>
    </r>
  </si>
  <si>
    <t>INSTALAÇÕES DE TRATAMENTO
(capacidade efetiva - conforme definição no anexo VII do PERSU 2030) (t)</t>
  </si>
  <si>
    <t>RECOLHA/ENTRADAS (toneladas)</t>
  </si>
  <si>
    <r>
      <t xml:space="preserve">1. </t>
    </r>
    <r>
      <rPr>
        <b/>
        <sz val="9"/>
        <rFont val="Calibri"/>
        <family val="2"/>
      </rPr>
      <t xml:space="preserve">Não </t>
    </r>
    <r>
      <rPr>
        <b/>
        <sz val="9"/>
        <rFont val="Calibri"/>
        <family val="2"/>
        <scheme val="minor"/>
      </rPr>
      <t>adicionar ou eliminar linhas.</t>
    </r>
  </si>
  <si>
    <t>- Preencher o número de equipamentos disponíveis e previstos instalar ao longo do tempo. Deve incluir o valor total em cada ano.</t>
  </si>
  <si>
    <t>Biorresíduos tratados através de compostagem doméstica (t)</t>
  </si>
  <si>
    <t>Biorresíduos tratados através de compostagem comunitária (t)</t>
  </si>
  <si>
    <t>SOMA BIORRESÍDUOS TRATADOS NA ORIGEM (t)</t>
  </si>
  <si>
    <t>Plano de ação para o PERSU 2030</t>
  </si>
  <si>
    <r>
      <rPr>
        <sz val="11"/>
        <color rgb="FF000000"/>
        <rFont val="Calibri"/>
        <family val="2"/>
      </rPr>
      <t>Composto pr</t>
    </r>
    <r>
      <rPr>
        <sz val="11"/>
        <rFont val="Calibri"/>
        <family val="2"/>
      </rPr>
      <t xml:space="preserve">oduzido e </t>
    </r>
    <r>
      <rPr>
        <b/>
        <sz val="11"/>
        <rFont val="Calibri"/>
        <family val="2"/>
      </rPr>
      <t>escoado</t>
    </r>
    <r>
      <rPr>
        <sz val="11"/>
        <rFont val="Calibri"/>
        <family val="2"/>
      </rPr>
      <t xml:space="preserve"> (t)</t>
    </r>
    <r>
      <rPr>
        <sz val="11"/>
        <color rgb="FF000000"/>
        <rFont val="Calibri"/>
        <family val="2"/>
      </rPr>
      <t>:</t>
    </r>
  </si>
  <si>
    <r>
      <t xml:space="preserve">3. Os Sistemas de Gestão de Resíduos Urbanos (SGRU) </t>
    </r>
    <r>
      <rPr>
        <sz val="9"/>
        <rFont val="Calibri"/>
        <family val="2"/>
      </rPr>
      <t xml:space="preserve">preenchem as </t>
    </r>
    <r>
      <rPr>
        <i/>
        <sz val="9"/>
        <rFont val="Calibri"/>
        <family val="2"/>
      </rPr>
      <t>sheets</t>
    </r>
    <r>
      <rPr>
        <sz val="9"/>
        <rFont val="Calibri"/>
        <family val="2"/>
      </rPr>
      <t xml:space="preserve"> comuns e as azuis (conforme código de cores).</t>
    </r>
  </si>
  <si>
    <r>
      <rPr>
        <i/>
        <sz val="9"/>
        <color rgb="FF000000"/>
        <rFont val="Calibri"/>
        <family val="2"/>
      </rPr>
      <t>Sheets</t>
    </r>
    <r>
      <rPr>
        <sz val="9"/>
        <color rgb="FF000000"/>
        <rFont val="Calibri"/>
        <family val="2"/>
      </rPr>
      <t xml:space="preserve"> para preenchimento de </t>
    </r>
    <r>
      <rPr>
        <b/>
        <sz val="9"/>
        <color rgb="FF000000"/>
        <rFont val="Calibri"/>
        <family val="2"/>
      </rPr>
      <t>todas</t>
    </r>
    <r>
      <rPr>
        <sz val="9"/>
        <color rgb="FF000000"/>
        <rFont val="Calibri"/>
        <family val="2"/>
      </rPr>
      <t xml:space="preserve"> as entidades</t>
    </r>
  </si>
  <si>
    <t>Células que devem ser preenchidas pelas entidades</t>
  </si>
  <si>
    <t xml:space="preserve">- inserir nome da entidade gestora do sistema municipal e multimunicipal. </t>
  </si>
  <si>
    <t>Caracterização do sistema de gestão de resíduos urbanos (SGRU) / do sistema municipal</t>
  </si>
  <si>
    <r>
      <t>5. Os sistemas municipais (ou associações que os representam)</t>
    </r>
    <r>
      <rPr>
        <sz val="9"/>
        <rFont val="Calibri"/>
        <family val="2"/>
      </rPr>
      <t xml:space="preserve"> preenchem as sheets comuns e as verdes (conforme código de cores).</t>
    </r>
  </si>
  <si>
    <r>
      <rPr>
        <i/>
        <sz val="9"/>
        <color rgb="FF000000"/>
        <rFont val="Calibri"/>
        <family val="2"/>
      </rPr>
      <t>Sheets</t>
    </r>
    <r>
      <rPr>
        <sz val="9"/>
        <color rgb="FF000000"/>
        <rFont val="Calibri"/>
        <family val="2"/>
      </rPr>
      <t xml:space="preserve"> para preenchimento dos sistemas municipais (ou associações que os representam)</t>
    </r>
  </si>
  <si>
    <t>- Para cada uma das atividades deve ser selecionado "sim" ou "não" conforme a entidade efetua ou não a atividade;
- Para cada atividade desenvolvida selecionar "Responsabilidade legal" quando o serviço é prestado diretamente pela entidade ou "Contratação de operador" quando o serviço é subcontratado;
- Os municípios abrangidos pela área de intervenção da entidade devem ser indicados com "Sim".</t>
  </si>
  <si>
    <t>Caracterização das infraestruturas do SGRU</t>
  </si>
  <si>
    <r>
      <t xml:space="preserve">- Preencher o número de equipamentos disponíveis e previstos instalar ao longo do tempo. Deve ser incluído o </t>
    </r>
    <r>
      <rPr>
        <b/>
        <sz val="9"/>
        <color theme="1"/>
        <rFont val="Calibri"/>
        <family val="2"/>
        <scheme val="minor"/>
      </rPr>
      <t>valor total em cada ano</t>
    </r>
    <r>
      <rPr>
        <sz val="9"/>
        <color theme="1"/>
        <rFont val="Calibri"/>
        <family val="2"/>
        <scheme val="minor"/>
      </rPr>
      <t xml:space="preserve">;
- Preencher para cada infraestrutura, com a respetiva identificação, a </t>
    </r>
    <r>
      <rPr>
        <b/>
        <sz val="9"/>
        <color theme="1"/>
        <rFont val="Calibri"/>
        <family val="2"/>
        <scheme val="minor"/>
      </rPr>
      <t xml:space="preserve">capacidade efetiva </t>
    </r>
    <r>
      <rPr>
        <sz val="9"/>
        <color theme="1"/>
        <rFont val="Calibri"/>
        <family val="2"/>
        <scheme val="minor"/>
      </rPr>
      <t>calculada de acordo com a definição do Anexo VII do PERSU 2030.</t>
    </r>
  </si>
  <si>
    <r>
      <t xml:space="preserve">- O SGRU deve preencher o quantitativo de </t>
    </r>
    <r>
      <rPr>
        <b/>
        <sz val="9"/>
        <color theme="1"/>
        <rFont val="Calibri"/>
        <family val="2"/>
        <scheme val="minor"/>
      </rPr>
      <t xml:space="preserve">resíduos recolhidos </t>
    </r>
    <r>
      <rPr>
        <sz val="9"/>
        <color theme="1"/>
        <rFont val="Calibri"/>
        <family val="2"/>
        <scheme val="minor"/>
      </rPr>
      <t xml:space="preserve">e que darão entrada das suas instalações.
-  O SGRU deve também incluir informação acerca do </t>
    </r>
    <r>
      <rPr>
        <b/>
        <sz val="9"/>
        <color theme="1"/>
        <rFont val="Calibri"/>
        <family val="2"/>
        <scheme val="minor"/>
      </rPr>
      <t>tratamento na origem de biorresíduos</t>
    </r>
    <r>
      <rPr>
        <sz val="9"/>
        <color theme="1"/>
        <rFont val="Calibri"/>
        <family val="2"/>
        <scheme val="minor"/>
      </rPr>
      <t xml:space="preserve"> efetuado pelos municípios abrangidos na sua área de intervenção.
- O SGRU deve preeencher o valor mais recente (2022) e as previsões em termos de </t>
    </r>
    <r>
      <rPr>
        <b/>
        <sz val="9"/>
        <color theme="1"/>
        <rFont val="Calibri"/>
        <family val="2"/>
        <scheme val="minor"/>
      </rPr>
      <t>quantidades a tratar e a retomar</t>
    </r>
    <r>
      <rPr>
        <sz val="9"/>
        <color theme="1"/>
        <rFont val="Calibri"/>
        <family val="2"/>
        <scheme val="minor"/>
      </rPr>
      <t>.</t>
    </r>
  </si>
  <si>
    <r>
      <t xml:space="preserve">-Para cada medida definida no âmbito do PAPERSU, o SGRU deve apresentar os investimentos a realizar, custos operacionais associados, </t>
    </r>
    <r>
      <rPr>
        <b/>
        <sz val="9"/>
        <color theme="1"/>
        <rFont val="Calibri"/>
        <family val="2"/>
        <scheme val="minor"/>
      </rPr>
      <t>bem como o contributo para o cumprimento do PERSU 2030</t>
    </r>
    <r>
      <rPr>
        <sz val="9"/>
        <color theme="1"/>
        <rFont val="Calibri"/>
        <family val="2"/>
        <scheme val="minor"/>
      </rPr>
      <t>; 
- Cada ficha de investimento (Sheet 4.1, 4.2, ...) deve corresponder a</t>
    </r>
    <r>
      <rPr>
        <b/>
        <sz val="9"/>
        <color theme="1"/>
        <rFont val="Calibri"/>
        <family val="2"/>
        <scheme val="minor"/>
      </rPr>
      <t xml:space="preserve"> uma única medida do plano de ação;</t>
    </r>
    <r>
      <rPr>
        <sz val="9"/>
        <color theme="1"/>
        <rFont val="Calibri"/>
        <family val="2"/>
        <scheme val="minor"/>
      </rPr>
      <t xml:space="preserve">
- Na tabela de custos operacionais devem ser reportados os custos incrementais totais a incorrer em cada ano;
- Os quantitativos a indicar devem ser apenas os valores incrementais associados à medida a implementar.</t>
    </r>
  </si>
  <si>
    <t>Caracterização das infraestruturas do sistema municipal (ou associação que o representa)</t>
  </si>
  <si>
    <t>- O sistema municipal (ou associação que o representa) deve preeencher o valor mais recente e as previsões em termos de quantidades a recolher e de tratamento de biorresíduos na origem.</t>
  </si>
  <si>
    <r>
      <t xml:space="preserve">-Para cada medida definida no âmbito do PAPERSU, o sistema municipal (ou associação que o representa) deve apresentar os investimentos a realizar, custos operacionais associados, </t>
    </r>
    <r>
      <rPr>
        <b/>
        <sz val="9"/>
        <color theme="1"/>
        <rFont val="Calibri"/>
        <family val="2"/>
        <scheme val="minor"/>
      </rPr>
      <t>bem como o contributo para o cumprimento do PERSU 2030</t>
    </r>
    <r>
      <rPr>
        <sz val="9"/>
        <color theme="1"/>
        <rFont val="Calibri"/>
        <family val="2"/>
        <scheme val="minor"/>
      </rPr>
      <t>; 
- Cada ficha de investimento (Sheet 7.1, 7.2, ...) deve corresponder a</t>
    </r>
    <r>
      <rPr>
        <b/>
        <sz val="9"/>
        <color theme="1"/>
        <rFont val="Calibri"/>
        <family val="2"/>
        <scheme val="minor"/>
      </rPr>
      <t xml:space="preserve"> uma única medida do plano de ação</t>
    </r>
    <r>
      <rPr>
        <sz val="9"/>
        <color theme="1"/>
        <rFont val="Calibri"/>
        <family val="2"/>
        <scheme val="minor"/>
      </rPr>
      <t xml:space="preserve">;
</t>
    </r>
    <r>
      <rPr>
        <sz val="9"/>
        <color theme="1"/>
        <rFont val="Calibri"/>
        <family val="2"/>
        <scheme val="minor"/>
      </rPr>
      <t>- Na tabela de custos operacionais devem ser reportados os custos incrementais totais a incorrer em cada ano;
- Os quantitativos a indicar devem ser apenas os valores incrementais associados à medida a implementar.</t>
    </r>
  </si>
  <si>
    <r>
      <rPr>
        <i/>
        <sz val="9"/>
        <color rgb="FF000000"/>
        <rFont val="Calibri"/>
        <family val="2"/>
      </rPr>
      <t>Sheets</t>
    </r>
    <r>
      <rPr>
        <sz val="9"/>
        <color rgb="FF000000"/>
        <rFont val="Calibri"/>
        <family val="2"/>
      </rPr>
      <t xml:space="preserve"> para preenchimento dos SGRU</t>
    </r>
  </si>
  <si>
    <t>Entidade gestora do sistema municipal e multimunicipal</t>
  </si>
  <si>
    <t xml:space="preserve"> </t>
  </si>
  <si>
    <r>
      <t>Composto produzido</t>
    </r>
    <r>
      <rPr>
        <b/>
        <sz val="11"/>
        <color rgb="FF7030A0"/>
        <rFont val="Calibri"/>
        <family val="2"/>
      </rPr>
      <t/>
    </r>
  </si>
  <si>
    <r>
      <t xml:space="preserve">Composto produzido </t>
    </r>
    <r>
      <rPr>
        <b/>
        <sz val="11"/>
        <color rgb="FF7030A0"/>
        <rFont val="Calibri"/>
        <family val="2"/>
      </rPr>
      <t/>
    </r>
  </si>
  <si>
    <t>N.º compostores ativos (face ao total acumulado de compostores distribuídos)</t>
  </si>
  <si>
    <t>N.º médio de habitantes a utilizar cada compostor</t>
  </si>
  <si>
    <t>Produção de resíduos por habitante (kg/hab.ano)</t>
  </si>
  <si>
    <t>Desvio de Aterro</t>
  </si>
  <si>
    <t>Percentagem de resíduos encaminhada para aterro face à produção</t>
  </si>
  <si>
    <r>
      <t>Biometano (Nm</t>
    </r>
    <r>
      <rPr>
        <vertAlign val="superscript"/>
        <sz val="11"/>
        <rFont val="Calibri"/>
        <family val="2"/>
      </rPr>
      <t>3</t>
    </r>
    <r>
      <rPr>
        <sz val="11"/>
        <rFont val="Calibri"/>
        <family val="2"/>
        <scheme val="minor"/>
      </rPr>
      <t>)</t>
    </r>
  </si>
  <si>
    <t>Enquadramento PERSU 2030</t>
  </si>
  <si>
    <t>Eixo</t>
  </si>
  <si>
    <t>População abrangida pela ação (hab)</t>
  </si>
  <si>
    <t>Área abrangida pela ação (km2)</t>
  </si>
  <si>
    <t>(acrescentar medida: copiar e colar aqui a linha anterior criando a folha 4.16 e assim sucessivamente)</t>
  </si>
  <si>
    <t>Ano:</t>
  </si>
  <si>
    <t xml:space="preserve">Unidades: </t>
  </si>
  <si>
    <t xml:space="preserve">Recolha Seletiva e outras recolhas </t>
  </si>
  <si>
    <t>Reciclagem</t>
  </si>
  <si>
    <t>Triagem</t>
  </si>
  <si>
    <t>Incineração</t>
  </si>
  <si>
    <t>Valorização Orgânica</t>
  </si>
  <si>
    <t>Produção RU</t>
  </si>
  <si>
    <t>Outros Produtores RU</t>
  </si>
  <si>
    <t>Tratamento Mecânico         +       Tratamento Mecânico Biológico</t>
  </si>
  <si>
    <t>OGR Aterro</t>
  </si>
  <si>
    <t>Recolha Indiferenciada</t>
  </si>
  <si>
    <t xml:space="preserve">t/ano </t>
  </si>
  <si>
    <t>(esquema tipo que deve ser adaptado à realidade de cada entidade)</t>
  </si>
  <si>
    <t>Prevenção</t>
  </si>
  <si>
    <t>Gestão de recursos</t>
  </si>
  <si>
    <t>Operacionalização</t>
  </si>
  <si>
    <t>8_Fluxograma IO</t>
  </si>
  <si>
    <r>
      <t xml:space="preserve">- A parte a branca da </t>
    </r>
    <r>
      <rPr>
        <i/>
        <sz val="9"/>
        <color rgb="FF000000"/>
        <rFont val="Calibri"/>
        <family val="2"/>
      </rPr>
      <t xml:space="preserve">sheet </t>
    </r>
    <r>
      <rPr>
        <sz val="9"/>
        <color rgb="FF000000"/>
        <rFont val="Calibri"/>
        <family val="2"/>
      </rPr>
      <t xml:space="preserve">é de preenchimento automático após preenchimento das fichas seguintes. </t>
    </r>
    <r>
      <rPr>
        <b/>
        <sz val="9"/>
        <color rgb="FF000000"/>
        <rFont val="Calibri"/>
        <family val="2"/>
      </rPr>
      <t>Não deve ser alterada</t>
    </r>
    <r>
      <rPr>
        <sz val="9"/>
        <color rgb="FF000000"/>
        <rFont val="Calibri"/>
        <family val="2"/>
      </rPr>
      <t xml:space="preserve">. Posteriormente preencher a informação relativa ao enquadramento PERSU 2030.
Para acrescentar mais medidas (para além das 15 que estão previstas) é necessário copiar a linha 20 da Sheet “4_Invest-Medidas-Alta (Resumo)” e inserir a linha copiada na linha 21.
Em seguida clicar na Sheet 4.15 com o botão direito do rato, escolher “mover ou copiar”, clicar em “criar uma cópia”, e posicionar antes da Sheet “5_Infraestruturas_Baixa”. Alterar o nome da nova Sheet para “4.16”.
</t>
    </r>
  </si>
  <si>
    <r>
      <t xml:space="preserve">- A parte a branca da </t>
    </r>
    <r>
      <rPr>
        <i/>
        <sz val="9"/>
        <color rgb="FF000000"/>
        <rFont val="Calibri"/>
        <family val="2"/>
      </rPr>
      <t xml:space="preserve">sheet </t>
    </r>
    <r>
      <rPr>
        <sz val="9"/>
        <color rgb="FF000000"/>
        <rFont val="Calibri"/>
        <family val="2"/>
      </rPr>
      <t xml:space="preserve">é de preenchimento automático após preenchimento das fichas seguintes. </t>
    </r>
    <r>
      <rPr>
        <b/>
        <sz val="9"/>
        <color rgb="FF000000"/>
        <rFont val="Calibri"/>
        <family val="2"/>
      </rPr>
      <t>Não deve ser alterada</t>
    </r>
    <r>
      <rPr>
        <sz val="9"/>
        <color rgb="FF000000"/>
        <rFont val="Calibri"/>
        <family val="2"/>
      </rPr>
      <t xml:space="preserve">. Posteriormente preencher a informação relativa ao enquadramento PERSU 2030.
Para acrescentar mais medidas (para além das 15 que estão previstas) é necessário copiar a linha 20 da Sheet “7_Invest-Medidas-Alta (Resumo)” e inserir a linha copiada na linha 21.
Em seguida clicar na Sheet 7.15 com o botão direito do rato, escolher “mover ou copiar”, clicar em “criar uma cópia”, e posicionar antes da Sheet “8_Fluxograma”. Alterar o nome da nova Sheet para “7.16”.
</t>
    </r>
  </si>
  <si>
    <r>
      <t xml:space="preserve">- Os SGRU devem apresentar </t>
    </r>
    <r>
      <rPr>
        <b/>
        <sz val="9"/>
        <color theme="1"/>
        <rFont val="Calibri"/>
        <family val="2"/>
        <scheme val="minor"/>
      </rPr>
      <t xml:space="preserve">dois fluxogramas, </t>
    </r>
    <r>
      <rPr>
        <sz val="9"/>
        <color theme="1"/>
        <rFont val="Calibri"/>
        <family val="2"/>
        <scheme val="minor"/>
      </rPr>
      <t xml:space="preserve">correspondentes aos anos </t>
    </r>
    <r>
      <rPr>
        <b/>
        <sz val="9"/>
        <color theme="1"/>
        <rFont val="Calibri"/>
        <family val="2"/>
        <scheme val="minor"/>
      </rPr>
      <t xml:space="preserve">2022 </t>
    </r>
    <r>
      <rPr>
        <sz val="9"/>
        <color theme="1"/>
        <rFont val="Calibri"/>
        <family val="2"/>
        <scheme val="minor"/>
      </rPr>
      <t xml:space="preserve">e </t>
    </r>
    <r>
      <rPr>
        <b/>
        <sz val="9"/>
        <color theme="1"/>
        <rFont val="Calibri"/>
        <family val="2"/>
        <scheme val="minor"/>
      </rPr>
      <t>2030</t>
    </r>
    <r>
      <rPr>
        <sz val="9"/>
        <color theme="1"/>
        <rFont val="Calibri"/>
        <family val="2"/>
        <scheme val="minor"/>
      </rPr>
      <t xml:space="preserve">, de balanço de entradas e saídas das diferentes infraestruturas de tratamento. No esquema devem ser incluídas as saídas de composto e o envio para/ou produção de CDR (à semelhança do fluxograma para 2030 do PERSU 2030);
- Os sistemas municipais (ou associação que os representa) devem apresentar </t>
    </r>
    <r>
      <rPr>
        <b/>
        <sz val="9"/>
        <color theme="1"/>
        <rFont val="Calibri"/>
        <family val="2"/>
        <scheme val="minor"/>
      </rPr>
      <t>dois fluxogramas</t>
    </r>
    <r>
      <rPr>
        <sz val="9"/>
        <color theme="1"/>
        <rFont val="Calibri"/>
        <family val="2"/>
        <scheme val="minor"/>
      </rPr>
      <t xml:space="preserve">, correspondentes aos anos </t>
    </r>
    <r>
      <rPr>
        <b/>
        <sz val="9"/>
        <color theme="1"/>
        <rFont val="Calibri"/>
        <family val="2"/>
        <scheme val="minor"/>
      </rPr>
      <t>2022</t>
    </r>
    <r>
      <rPr>
        <sz val="9"/>
        <color theme="1"/>
        <rFont val="Calibri"/>
        <family val="2"/>
        <scheme val="minor"/>
      </rPr>
      <t xml:space="preserve"> e </t>
    </r>
    <r>
      <rPr>
        <b/>
        <sz val="9"/>
        <color theme="1"/>
        <rFont val="Calibri"/>
        <family val="2"/>
        <scheme val="minor"/>
      </rPr>
      <t>2030</t>
    </r>
    <r>
      <rPr>
        <sz val="9"/>
        <color theme="1"/>
        <rFont val="Calibri"/>
        <family val="2"/>
        <scheme val="minor"/>
      </rPr>
      <t xml:space="preserve"> de recolha indiferenciada e seletiva para os diferentes fluxos e entradas nas diferentes instalações da EG em alta. Devem incluir também a previsão de tratamento de biorresíduos na origem.</t>
    </r>
  </si>
  <si>
    <t>Sim</t>
  </si>
  <si>
    <t>Não</t>
  </si>
  <si>
    <t>Comunicar e Monitorizar o Plano</t>
  </si>
  <si>
    <t>Combate ao desperdício alimentar</t>
  </si>
  <si>
    <t>Plataforma</t>
  </si>
  <si>
    <t>Fomento e apoio ao estabelecimento de redes de doação, de troca e de reparação</t>
  </si>
  <si>
    <t>Local para reparação e /ou reutilização de produtos/materiais (aluguer)</t>
  </si>
  <si>
    <t>Disponibilização nos ecocentros de áreas para receção de produtos para reutilização</t>
  </si>
  <si>
    <t>Implementação de boas práticas para a prevenção e redução da produção de resíduos</t>
  </si>
  <si>
    <t>Guia de boas práticas</t>
  </si>
  <si>
    <t>Garrafas reutilizáveis</t>
  </si>
  <si>
    <t>Implementação de soluções de recolha seletiva de biorresíduos</t>
  </si>
  <si>
    <t>Modelo de incentivos</t>
  </si>
  <si>
    <t>Contentores 120 L para recolha biorresíduos porta a porta (domésticos)</t>
  </si>
  <si>
    <t>Promover e operacionalizar a recolha seletiva multimaterial e de outros fluxos</t>
  </si>
  <si>
    <t>Contentores para recolha RPA</t>
  </si>
  <si>
    <t>Contentores para recolha REEE</t>
  </si>
  <si>
    <t>Contentores para têxteis</t>
  </si>
  <si>
    <t>Ecopontos domésticos</t>
  </si>
  <si>
    <t>Otimização das operações de recolha</t>
  </si>
  <si>
    <t>Modernização da gestão da recolha de resíduos, incluindo a digitalização e utilização de TIC, que permita sistemas e circuitos de recolha integrados, otimizados e dinâmicos assim como circuitos e frequência da limpeza urbana/varredura; Alocação eletrónica da produção de resíduos ao respetivo produtor</t>
  </si>
  <si>
    <t>Promover soluções de compostagem doméstica e comunitária</t>
  </si>
  <si>
    <t>Compostores domésticos</t>
  </si>
  <si>
    <t>Biotrituradores</t>
  </si>
  <si>
    <t>Adoção de instrumentos económico-financeiros</t>
  </si>
  <si>
    <t>Elaboração de estudo para Implementação de tarifários tipo PAYT, SAYT ou RAYT; Adaptação do tarifário do setor HORECA e outros setores produtores de resíduos com origem em cozinhas e cantinas, dissociando-o da fatura da água, com vista a incentivar uma entrega seletiva dos biorresíduos e dos resíduos de embalagens; Implementação de um projeto piloto com colocação de contentores com sistema PAYT, SAYT ou RAYT</t>
  </si>
  <si>
    <t>Estudo</t>
  </si>
  <si>
    <t>Sistema de recolha</t>
  </si>
  <si>
    <t>Implementação de ações de fiscalização</t>
  </si>
  <si>
    <t>Reforço da fiscalização do cumprimento das regras previstas nos Regulamentos Municipais direcionadas para gestão de resíduos; Realização de ações de fiscalização para avaliação do grau de contaminação dos biorresíduos</t>
  </si>
  <si>
    <t>Técnico</t>
  </si>
  <si>
    <t>Desenvolvimento de campanhas de sensibilização</t>
  </si>
  <si>
    <t>Desenvolvimento de campanhas de informação, de proximidade e regulares, sobre a participação na recolha seletiva, nomeadamente no que respeita aos biorresíduos, junto da população e produtores de RU, com vista a aumentar a quantidade e a qualidade dos resíduos recolhidos seletivamente; Realização de ações de sensibilização para uma maior separação dos resíduos na origem e aumento da recolha seletiva multimaterial e outros fluxos; Realização de ações de formação e capacitação de técnicos de juntas de freguesias e de empresas de jardinagem relativamente à compostagem doméstica; Realização de ações de sensibilização sobre o combate ao desperdício alimentar; Realização de ações de sensibilização e divulgação de ações que contribuam para a prevenção, nomeadamente no âmbito da reutilização e da reparação de bens; Realização de ações de sensibilização sobre a prevenção da produção de resíduos, incluindo junto de entidades envolvidas na promoção de eventos</t>
  </si>
  <si>
    <t>Campanhas de sensibilização</t>
  </si>
  <si>
    <t>Desenvolvimento de materiais de comunicação e de sensibilização</t>
  </si>
  <si>
    <t>Produção de materiais de comunicação, com vista a apoiar os cidadãos e empresas a encontrar formas de prevenção e encaminhamento adequado de frações valorizáveis, assim como pequenas quantidades de resíduos perigosos produzidos; Disponibilização anual aos cidadãos e demais produtores de RU de informação sobre o desempenho do município e SGRU quanto à evolução da recolha e tratamento dos resíduos, assim como a divulgação junto destes dos os benefícios da separação na origem, da recolha seletiva e encaminhamento do material para tratamento, numa perspetiva de economia circular</t>
  </si>
  <si>
    <t>Materiais de comunicação</t>
  </si>
  <si>
    <t>Municipal</t>
  </si>
  <si>
    <t>Direta</t>
  </si>
  <si>
    <t>RESPONSABILIDADE LEGAL</t>
  </si>
  <si>
    <t>Câmara Municipal de Fronteira</t>
  </si>
  <si>
    <t>Implementação de um programa de divulgação de medidas para aproveitamento integral dos alimentos e de sobras de refeições; Promoção de medidas para aproveitamento integral dos alimentos e de sobras de refeições, por exemplo, em escolas</t>
  </si>
  <si>
    <t>Divulgação de plataformas e/ou locais direcionados para a reparação e/ou reutilização de produtos (mobiliário, equipamentos elétricos e eletrónicos, entre outros); Promoção de atividades de troca, doação e de reparação, tais como mobiliário, equipamentos elétricos e eletrónicos, vestuário/têxteis</t>
  </si>
  <si>
    <t>Disponibilização nos ecocentros fixos de Fronteira (existente e a criar), de áreas para receção de produtos para reutilização, em particular têxteis, mobiliário e equipamentos elétricos e eletrónicos</t>
  </si>
  <si>
    <t>Ecocentros fixos</t>
  </si>
  <si>
    <t/>
  </si>
  <si>
    <t>Aquisição de equipamentos para deposição de resíduos para recolha porta a porta (produtores domésticos) e para lavagem dos mesmos, incluindo sistema de tratamento e de reaproveitamento das águas de lavagem; Aquisição de equipamentos para deposição de resíduos para recolha porta a porta, para produtores não domésticos (setor HORECA e outros); Aquisição de viaturas elétricas refrigeradas para recolha porta a porta, de forma a permitir o armazenamento dos resíduos em câmara frigorifica; Criação de um modelo de incentivos ao produtor para a separação de biorresíduos; Reforço da recolha seletiva de resíduos verdes de particulares</t>
  </si>
  <si>
    <t xml:space="preserve">Baldes de 10 L, com filtro de odores, para distribuição pela população </t>
  </si>
  <si>
    <t>Contentores 80 L para recolha biorresíduos porta a porta (não doméstico)</t>
  </si>
  <si>
    <t>Veiculos elétricos refrigerados para recolha porta a porta</t>
  </si>
  <si>
    <t>Túnel de lavagem de baldes</t>
  </si>
  <si>
    <t>Câmara de refrigerados com alimentação solar</t>
  </si>
  <si>
    <t>Sistema de tratamento e reaproveitamento de águas provenientes da lavagem dos baldes</t>
  </si>
  <si>
    <t>Instalação fisica para acomodar estrutura</t>
  </si>
  <si>
    <t>Articulação com a VALNOR, para reforço da colocação de contentores de recolha seletiva multimaterial (reforço de ilhas ecológicas) e de ecopontos e distribuição de ecopontos domésticos; Disponibilização de contentores para a recolha seletiva de resíduos perigosos e volumosos nos ecocentros a criar; Implementação/reforço da colocação de contentores para recolha seletiva de resíduos para os seguintes fluxos: REE, RPA, OAU e têxteis; Aquisição de veículos com grua para recolha de verdes/ monstros/ têxteis/ outros (porta a porta); Aquisição de contentores para depósito de cinzas</t>
  </si>
  <si>
    <t>Reforço da utilização de infraestruturas para recolha de verdes e aquisição de viaturas para recolha dos mesmos; Aquisição de dois aspiradores elétricos; Aquisição de biotrituradores para evitar a queima de sobrantes agrícolas, florestais e provenientes de parques e outros espaços verdes</t>
  </si>
  <si>
    <t>Contentores para recolha OAU (porta a porta)</t>
  </si>
  <si>
    <t>Instalação de 30 ilhas subterraneas indiferenciados e de ecopontos</t>
  </si>
  <si>
    <t>Requailificação de parque de contentores RSU</t>
  </si>
  <si>
    <t>Aquisição de contentores deposito de cinzas</t>
  </si>
  <si>
    <t>Veículos  com grua para recolha de verdes/monstros/texteis/outros (porta a porta)</t>
  </si>
  <si>
    <t>Cubas para triagem de residuos</t>
  </si>
  <si>
    <t>Sistema TIC</t>
  </si>
  <si>
    <t>Aspirador elétrico</t>
  </si>
  <si>
    <t>Viatura para recolha de verdes</t>
  </si>
  <si>
    <t>Criação de um guia de boas práticas para prevenção e redução da produção de resíduos; Incentivo ao consumo da água da torneira, para redução da utilização de garrafas de plástico, com a aquisição de garrafas reutilizáveis e de kits de purificação de água, com extensão da distribuição em escolas e IPSS’s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</si>
</sst>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####;####;\-"/>
    <numFmt numFmtId="166" formatCode="#,##0;#,##0;\-"/>
    <numFmt numFmtId="167" formatCode="#,##0%;#,##0%;\-"/>
    <numFmt numFmtId="168" formatCode="#,##0;\-#,##0;\-"/>
    <numFmt numFmtId="169" formatCode="mmmm&quot; de &quot;yyyy"/>
    <numFmt numFmtId="170" formatCode="#\ ##0"/>
    <numFmt numFmtId="171" formatCode="0.000"/>
  </numFmts>
  <fonts count="7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0"/>
      <name val="Calibri"/>
      <family val="2"/>
    </font>
    <font>
      <b/>
      <sz val="11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i/>
      <sz val="11"/>
      <color theme="5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5" tint="-0.249977111117893"/>
      <name val="Calibri"/>
      <family val="2"/>
      <scheme val="minor"/>
    </font>
    <font>
      <i/>
      <u/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.35"/>
      <color theme="0"/>
      <name val="Calibri"/>
      <family val="2"/>
    </font>
    <font>
      <sz val="8"/>
      <color theme="0"/>
      <name val="Calibri"/>
      <family val="2"/>
    </font>
    <font>
      <b/>
      <sz val="11"/>
      <color rgb="FF7030A0"/>
      <name val="Calibri"/>
      <family val="2"/>
    </font>
    <font>
      <b/>
      <i/>
      <sz val="11"/>
      <color theme="0"/>
      <name val="Calibri"/>
      <family val="2"/>
    </font>
    <font>
      <vertAlign val="superscript"/>
      <sz val="1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 Light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</font>
    <font>
      <i/>
      <sz val="9"/>
      <color rgb="FF000000"/>
      <name val="Calibri"/>
      <family val="2"/>
    </font>
    <font>
      <b/>
      <sz val="10"/>
      <color rgb="FF0070C0"/>
      <name val="Calibri Light"/>
      <family val="2"/>
    </font>
    <font>
      <b/>
      <sz val="11"/>
      <color rgb="FFFFFFFF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9"/>
      <name val="Calibri"/>
      <family val="2"/>
    </font>
    <font>
      <b/>
      <sz val="11"/>
      <color rgb="FFFF0000"/>
      <name val="Calibri"/>
      <family val="2"/>
      <scheme val="minor"/>
    </font>
    <font>
      <i/>
      <sz val="9"/>
      <name val="Calibri"/>
      <family val="2"/>
    </font>
    <font>
      <b/>
      <sz val="9"/>
      <name val="Calibri"/>
      <family val="2"/>
    </font>
    <font>
      <b/>
      <sz val="9"/>
      <color rgb="FF000000"/>
      <name val="Calibri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1"/>
      <name val="Calibri"/>
      <family val="2"/>
      <scheme val="minor"/>
    </font>
    <font>
      <sz val="10"/>
      <name val="Calibri"/>
      <family val="2"/>
      <scheme val="minor"/>
    </font>
    <font>
      <sz val="12"/>
      <name val="Calibri Light"/>
      <family val="2"/>
      <scheme val="major"/>
    </font>
    <font>
      <i/>
      <sz val="10"/>
      <name val="Calibri"/>
      <family val="2"/>
      <scheme val="minor"/>
    </font>
    <font>
      <sz val="10"/>
      <name val="Calibri Light"/>
      <family val="2"/>
    </font>
    <font>
      <b/>
      <sz val="10"/>
      <name val="Calibri"/>
      <family val="2"/>
      <scheme val="minor"/>
    </font>
    <font>
      <b/>
      <sz val="12"/>
      <name val="Calibri Light"/>
      <family val="2"/>
      <scheme val="maj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color rgb="FFFF0000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b/>
      <sz val="11"/>
      <color rgb="FFFFFF00"/>
      <name val="Calibri"/>
      <family val="2"/>
      <scheme val="minor"/>
    </font>
    <font>
      <b/>
      <sz val="18"/>
      <color indexed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/>
      <diagonal/>
    </border>
    <border>
      <left/>
      <right style="thin">
        <color rgb="FF0070C0"/>
      </right>
      <top/>
      <bottom/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/>
      <right/>
      <top style="thin">
        <color rgb="FF0070C0"/>
      </top>
      <bottom/>
      <diagonal/>
    </border>
    <border>
      <left/>
      <right/>
      <top/>
      <bottom style="thin">
        <color rgb="FF0070C0"/>
      </bottom>
      <diagonal/>
    </border>
    <border>
      <left/>
      <right style="hair">
        <color theme="0"/>
      </right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 style="hair">
        <color theme="0"/>
      </left>
      <right/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/>
      <right/>
      <top/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/>
      <diagonal/>
    </border>
    <border>
      <left/>
      <right/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0070C0"/>
      </right>
      <top/>
      <bottom style="hair">
        <color theme="0"/>
      </bottom>
      <diagonal/>
    </border>
    <border>
      <left style="hair">
        <color theme="0"/>
      </left>
      <right style="thin">
        <color rgb="FF0070C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thin">
        <color rgb="FF0070C0"/>
      </right>
      <top style="hair">
        <color theme="0"/>
      </top>
      <bottom/>
      <diagonal/>
    </border>
    <border>
      <left style="thin">
        <color rgb="FF0070C0"/>
      </left>
      <right/>
      <top/>
      <bottom style="hair">
        <color theme="0"/>
      </bottom>
      <diagonal/>
    </border>
    <border>
      <left style="thin">
        <color rgb="FF0070C0"/>
      </left>
      <right/>
      <top style="hair">
        <color theme="0"/>
      </top>
      <bottom style="thin">
        <color rgb="FF0070C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thin">
        <color rgb="FF0070C0"/>
      </bottom>
      <diagonal/>
    </border>
    <border>
      <left style="hair">
        <color theme="0"/>
      </left>
      <right style="thin">
        <color rgb="FF0070C0"/>
      </right>
      <top style="hair">
        <color theme="0"/>
      </top>
      <bottom style="thin">
        <color rgb="FF0070C0"/>
      </bottom>
      <diagonal/>
    </border>
    <border>
      <left style="thin">
        <color rgb="FF0070C0"/>
      </left>
      <right style="hair">
        <color theme="0"/>
      </right>
      <top/>
      <bottom style="hair">
        <color theme="0"/>
      </bottom>
      <diagonal/>
    </border>
    <border>
      <left style="thin">
        <color rgb="FF0070C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thin">
        <color rgb="FF0070C0"/>
      </left>
      <right style="hair">
        <color theme="0"/>
      </right>
      <top style="hair">
        <color theme="0"/>
      </top>
      <bottom/>
      <diagonal/>
    </border>
    <border>
      <left style="thin">
        <color rgb="FF0070C0"/>
      </left>
      <right style="hair">
        <color theme="0"/>
      </right>
      <top style="hair">
        <color theme="0"/>
      </top>
      <bottom style="thin">
        <color rgb="FF0070C0"/>
      </bottom>
      <diagonal/>
    </border>
    <border>
      <left style="hair">
        <color theme="0"/>
      </left>
      <right style="hair">
        <color theme="0"/>
      </right>
      <top/>
      <bottom style="thin">
        <color rgb="FF0070C0"/>
      </bottom>
      <diagonal/>
    </border>
    <border>
      <left style="hair">
        <color theme="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 style="hair">
        <color theme="0"/>
      </top>
      <bottom style="hair">
        <color theme="0"/>
      </bottom>
      <diagonal/>
    </border>
    <border>
      <left style="thin">
        <color rgb="FF0070C0"/>
      </left>
      <right/>
      <top style="hair">
        <color theme="0"/>
      </top>
      <bottom/>
      <diagonal/>
    </border>
    <border>
      <left/>
      <right style="hair">
        <color theme="0"/>
      </right>
      <top style="hair">
        <color theme="0"/>
      </top>
      <bottom style="thin">
        <color rgb="FF0070C0"/>
      </bottom>
      <diagonal/>
    </border>
    <border>
      <left style="hair">
        <color theme="0"/>
      </left>
      <right style="thin">
        <color rgb="FF0070C0"/>
      </right>
      <top/>
      <bottom/>
      <diagonal/>
    </border>
    <border>
      <left/>
      <right style="thin">
        <color rgb="FF0070C0"/>
      </right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 style="thin">
        <color rgb="FF0070C0"/>
      </bottom>
      <diagonal/>
    </border>
    <border>
      <left style="hair">
        <color theme="0"/>
      </left>
      <right/>
      <top style="hair">
        <color theme="0"/>
      </top>
      <bottom style="thin">
        <color rgb="FF0070C0"/>
      </bottom>
      <diagonal/>
    </border>
    <border>
      <left style="thin">
        <color rgb="FF0070C0"/>
      </left>
      <right style="hair">
        <color theme="0"/>
      </right>
      <top/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thin">
        <color rgb="FF007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/>
      <top/>
      <bottom style="thin">
        <color theme="8" tint="-0.249977111117893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thin">
        <color theme="8" tint="-0.249977111117893"/>
      </bottom>
      <diagonal/>
    </border>
    <border>
      <left style="hair">
        <color theme="0"/>
      </left>
      <right style="thin">
        <color theme="8" tint="-0.249977111117893"/>
      </right>
      <top style="hair">
        <color theme="0"/>
      </top>
      <bottom style="thin">
        <color theme="8" tint="-0.249977111117893"/>
      </bottom>
      <diagonal/>
    </border>
    <border>
      <left/>
      <right/>
      <top/>
      <bottom style="thin">
        <color theme="8" tint="-0.249977111117893"/>
      </bottom>
      <diagonal/>
    </border>
    <border>
      <left/>
      <right style="thin">
        <color theme="8" tint="-0.249977111117893"/>
      </right>
      <top/>
      <bottom style="thin">
        <color theme="8" tint="-0.249977111117893"/>
      </bottom>
      <diagonal/>
    </border>
    <border>
      <left/>
      <right style="thin">
        <color theme="8" tint="-0.249977111117893"/>
      </right>
      <top/>
      <bottom/>
      <diagonal/>
    </border>
    <border>
      <left style="hair">
        <color theme="0"/>
      </left>
      <right style="thin">
        <color theme="8" tint="-0.249977111117893"/>
      </right>
      <top/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9" fillId="0" borderId="0"/>
    <xf numFmtId="9" fontId="19" fillId="0" borderId="0" applyFont="0" applyFill="0" applyBorder="0" applyAlignment="0" applyProtection="0"/>
    <xf numFmtId="0" fontId="56" fillId="0" borderId="0"/>
  </cellStyleXfs>
  <cellXfs count="40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0" fillId="0" borderId="4" xfId="0" applyBorder="1" applyAlignment="1">
      <alignment horizontal="left" vertical="center" indent="2"/>
    </xf>
    <xf numFmtId="0" fontId="0" fillId="0" borderId="7" xfId="0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 indent="3"/>
    </xf>
    <xf numFmtId="0" fontId="4" fillId="3" borderId="5" xfId="0" applyFont="1" applyFill="1" applyBorder="1" applyAlignment="1">
      <alignment horizontal="left" vertical="center" indent="3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0" fillId="0" borderId="4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0" fillId="0" borderId="0" xfId="0" applyAlignment="1">
      <alignment horizontal="right" vertical="center" indent="1"/>
    </xf>
    <xf numFmtId="0" fontId="6" fillId="0" borderId="0" xfId="0" applyFont="1" applyAlignment="1">
      <alignment vertical="center"/>
    </xf>
    <xf numFmtId="0" fontId="0" fillId="0" borderId="7" xfId="0" applyBorder="1"/>
    <xf numFmtId="0" fontId="0" fillId="0" borderId="4" xfId="0" applyBorder="1"/>
    <xf numFmtId="0" fontId="0" fillId="0" borderId="5" xfId="0" applyBorder="1"/>
    <xf numFmtId="0" fontId="0" fillId="0" borderId="10" xfId="0" applyBorder="1"/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 indent="1"/>
    </xf>
    <xf numFmtId="0" fontId="0" fillId="2" borderId="9" xfId="0" applyFill="1" applyBorder="1"/>
    <xf numFmtId="0" fontId="2" fillId="0" borderId="4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2"/>
    </xf>
    <xf numFmtId="0" fontId="0" fillId="0" borderId="7" xfId="0" applyBorder="1" applyAlignment="1">
      <alignment horizontal="right" vertical="center" indent="1"/>
    </xf>
    <xf numFmtId="0" fontId="0" fillId="0" borderId="4" xfId="0" applyBorder="1" applyAlignment="1">
      <alignment horizontal="left" vertical="center" indent="3"/>
    </xf>
    <xf numFmtId="0" fontId="3" fillId="0" borderId="4" xfId="0" applyFont="1" applyBorder="1" applyAlignment="1">
      <alignment horizontal="left" vertical="center" indent="1"/>
    </xf>
    <xf numFmtId="0" fontId="0" fillId="0" borderId="0" xfId="0" applyAlignment="1">
      <alignment horizontal="left" indent="1"/>
    </xf>
    <xf numFmtId="0" fontId="9" fillId="0" borderId="4" xfId="0" applyFont="1" applyBorder="1" applyAlignment="1">
      <alignment horizontal="left" indent="1"/>
    </xf>
    <xf numFmtId="0" fontId="10" fillId="0" borderId="4" xfId="0" applyFont="1" applyBorder="1" applyAlignment="1">
      <alignment horizontal="left" indent="1"/>
    </xf>
    <xf numFmtId="0" fontId="11" fillId="0" borderId="4" xfId="0" applyFont="1" applyBorder="1" applyAlignment="1">
      <alignment horizontal="left" indent="1"/>
    </xf>
    <xf numFmtId="0" fontId="9" fillId="0" borderId="0" xfId="0" applyFont="1" applyAlignment="1">
      <alignment horizontal="left" indent="1"/>
    </xf>
    <xf numFmtId="0" fontId="10" fillId="0" borderId="0" xfId="0" applyFont="1" applyAlignment="1">
      <alignment horizontal="left" indent="1"/>
    </xf>
    <xf numFmtId="0" fontId="11" fillId="0" borderId="0" xfId="0" applyFont="1" applyAlignment="1">
      <alignment horizontal="left" indent="1"/>
    </xf>
    <xf numFmtId="0" fontId="1" fillId="2" borderId="9" xfId="0" applyFont="1" applyFill="1" applyBorder="1" applyAlignment="1">
      <alignment horizontal="left" vertical="center" wrapText="1" indent="1"/>
    </xf>
    <xf numFmtId="0" fontId="3" fillId="0" borderId="0" xfId="0" applyFont="1" applyAlignment="1">
      <alignment horizontal="left" vertical="center" indent="1"/>
    </xf>
    <xf numFmtId="0" fontId="12" fillId="0" borderId="4" xfId="0" applyFont="1" applyBorder="1" applyAlignment="1">
      <alignment horizontal="left" vertical="center" indent="2"/>
    </xf>
    <xf numFmtId="0" fontId="13" fillId="0" borderId="0" xfId="0" applyFont="1" applyAlignment="1">
      <alignment horizontal="left" vertical="center" inden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left" vertical="center" indent="2"/>
    </xf>
    <xf numFmtId="0" fontId="4" fillId="3" borderId="7" xfId="0" quotePrefix="1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 indent="1"/>
    </xf>
    <xf numFmtId="49" fontId="4" fillId="3" borderId="7" xfId="0" applyNumberFormat="1" applyFont="1" applyFill="1" applyBorder="1" applyAlignment="1">
      <alignment horizontal="left" vertical="center" indent="1"/>
    </xf>
    <xf numFmtId="49" fontId="0" fillId="3" borderId="4" xfId="0" applyNumberFormat="1" applyFill="1" applyBorder="1" applyAlignment="1">
      <alignment horizontal="center" vertical="center"/>
    </xf>
    <xf numFmtId="49" fontId="0" fillId="3" borderId="7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3" fontId="0" fillId="0" borderId="4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 indent="1"/>
    </xf>
    <xf numFmtId="0" fontId="4" fillId="3" borderId="4" xfId="0" quotePrefix="1" applyFont="1" applyFill="1" applyBorder="1" applyAlignment="1">
      <alignment horizontal="left" vertical="center" wrapText="1" indent="1"/>
    </xf>
    <xf numFmtId="0" fontId="0" fillId="0" borderId="4" xfId="0" applyBorder="1" applyAlignment="1">
      <alignment horizontal="left" vertical="center" wrapText="1" indent="1"/>
    </xf>
    <xf numFmtId="0" fontId="4" fillId="3" borderId="5" xfId="0" quotePrefix="1" applyFont="1" applyFill="1" applyBorder="1" applyAlignment="1">
      <alignment horizontal="left" vertical="center" wrapText="1" indent="1"/>
    </xf>
    <xf numFmtId="3" fontId="0" fillId="3" borderId="12" xfId="0" applyNumberFormat="1" applyFill="1" applyBorder="1"/>
    <xf numFmtId="3" fontId="0" fillId="3" borderId="14" xfId="0" applyNumberFormat="1" applyFill="1" applyBorder="1"/>
    <xf numFmtId="3" fontId="0" fillId="3" borderId="15" xfId="0" applyNumberFormat="1" applyFill="1" applyBorder="1"/>
    <xf numFmtId="3" fontId="0" fillId="3" borderId="17" xfId="0" applyNumberFormat="1" applyFill="1" applyBorder="1"/>
    <xf numFmtId="3" fontId="4" fillId="3" borderId="12" xfId="0" applyNumberFormat="1" applyFont="1" applyFill="1" applyBorder="1" applyAlignment="1">
      <alignment horizontal="right" vertical="center" indent="1"/>
    </xf>
    <xf numFmtId="3" fontId="4" fillId="3" borderId="15" xfId="0" applyNumberFormat="1" applyFont="1" applyFill="1" applyBorder="1" applyAlignment="1">
      <alignment horizontal="right" vertical="center" indent="1"/>
    </xf>
    <xf numFmtId="3" fontId="4" fillId="3" borderId="17" xfId="0" applyNumberFormat="1" applyFont="1" applyFill="1" applyBorder="1" applyAlignment="1">
      <alignment horizontal="right" vertical="center" indent="1"/>
    </xf>
    <xf numFmtId="0" fontId="1" fillId="4" borderId="9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 indent="1"/>
    </xf>
    <xf numFmtId="3" fontId="0" fillId="3" borderId="21" xfId="0" applyNumberFormat="1" applyFill="1" applyBorder="1"/>
    <xf numFmtId="3" fontId="0" fillId="3" borderId="22" xfId="0" applyNumberFormat="1" applyFill="1" applyBorder="1"/>
    <xf numFmtId="3" fontId="0" fillId="3" borderId="23" xfId="0" applyNumberFormat="1" applyFill="1" applyBorder="1"/>
    <xf numFmtId="3" fontId="0" fillId="0" borderId="0" xfId="0" applyNumberFormat="1"/>
    <xf numFmtId="3" fontId="0" fillId="0" borderId="7" xfId="0" applyNumberFormat="1" applyBorder="1"/>
    <xf numFmtId="0" fontId="20" fillId="0" borderId="4" xfId="0" applyFont="1" applyBorder="1" applyAlignment="1">
      <alignment horizontal="right" vertical="center" indent="1"/>
    </xf>
    <xf numFmtId="0" fontId="4" fillId="3" borderId="24" xfId="0" applyFont="1" applyFill="1" applyBorder="1" applyAlignment="1">
      <alignment horizontal="right" indent="2"/>
    </xf>
    <xf numFmtId="0" fontId="4" fillId="3" borderId="25" xfId="0" applyFont="1" applyFill="1" applyBorder="1" applyAlignment="1">
      <alignment horizontal="right" indent="2"/>
    </xf>
    <xf numFmtId="3" fontId="0" fillId="3" borderId="26" xfId="0" applyNumberFormat="1" applyFill="1" applyBorder="1"/>
    <xf numFmtId="3" fontId="0" fillId="3" borderId="27" xfId="0" applyNumberFormat="1" applyFill="1" applyBorder="1"/>
    <xf numFmtId="49" fontId="4" fillId="3" borderId="28" xfId="0" applyNumberFormat="1" applyFont="1" applyFill="1" applyBorder="1" applyAlignment="1">
      <alignment horizontal="left" vertical="center" indent="2"/>
    </xf>
    <xf numFmtId="49" fontId="4" fillId="3" borderId="29" xfId="0" applyNumberFormat="1" applyFont="1" applyFill="1" applyBorder="1" applyAlignment="1">
      <alignment horizontal="left" vertical="center" indent="2"/>
    </xf>
    <xf numFmtId="49" fontId="4" fillId="3" borderId="30" xfId="0" applyNumberFormat="1" applyFont="1" applyFill="1" applyBorder="1" applyAlignment="1">
      <alignment horizontal="left" vertical="center" indent="2"/>
    </xf>
    <xf numFmtId="0" fontId="20" fillId="0" borderId="4" xfId="0" applyFont="1" applyBorder="1" applyAlignment="1">
      <alignment horizontal="left" vertical="center"/>
    </xf>
    <xf numFmtId="49" fontId="4" fillId="3" borderId="29" xfId="0" applyNumberFormat="1" applyFont="1" applyFill="1" applyBorder="1" applyAlignment="1">
      <alignment horizontal="left" vertical="center" indent="4"/>
    </xf>
    <xf numFmtId="49" fontId="4" fillId="3" borderId="30" xfId="0" applyNumberFormat="1" applyFont="1" applyFill="1" applyBorder="1" applyAlignment="1">
      <alignment horizontal="left" vertical="center" indent="4"/>
    </xf>
    <xf numFmtId="165" fontId="20" fillId="0" borderId="4" xfId="0" applyNumberFormat="1" applyFont="1" applyBorder="1" applyAlignment="1">
      <alignment horizontal="left" vertical="center" indent="4"/>
    </xf>
    <xf numFmtId="0" fontId="20" fillId="0" borderId="4" xfId="0" applyFont="1" applyBorder="1" applyAlignment="1">
      <alignment horizontal="left" vertical="center" wrapText="1" indent="1"/>
    </xf>
    <xf numFmtId="49" fontId="4" fillId="3" borderId="4" xfId="0" applyNumberFormat="1" applyFont="1" applyFill="1" applyBorder="1" applyAlignment="1">
      <alignment horizontal="left" vertical="center" indent="2"/>
    </xf>
    <xf numFmtId="0" fontId="5" fillId="0" borderId="0" xfId="0" applyFont="1"/>
    <xf numFmtId="49" fontId="4" fillId="3" borderId="31" xfId="0" applyNumberFormat="1" applyFont="1" applyFill="1" applyBorder="1" applyAlignment="1">
      <alignment horizontal="left" vertical="center" indent="2"/>
    </xf>
    <xf numFmtId="3" fontId="0" fillId="3" borderId="32" xfId="0" applyNumberFormat="1" applyFill="1" applyBorder="1"/>
    <xf numFmtId="3" fontId="0" fillId="3" borderId="33" xfId="0" applyNumberFormat="1" applyFill="1" applyBorder="1"/>
    <xf numFmtId="0" fontId="12" fillId="0" borderId="4" xfId="0" applyFont="1" applyBorder="1" applyAlignment="1">
      <alignment vertical="center"/>
    </xf>
    <xf numFmtId="0" fontId="20" fillId="0" borderId="4" xfId="0" applyFont="1" applyBorder="1" applyAlignment="1">
      <alignment horizontal="left" vertical="center" wrapText="1" indent="2"/>
    </xf>
    <xf numFmtId="3" fontId="4" fillId="0" borderId="0" xfId="0" applyNumberFormat="1" applyFont="1" applyAlignment="1">
      <alignment horizontal="right" vertical="center" indent="1"/>
    </xf>
    <xf numFmtId="3" fontId="4" fillId="0" borderId="7" xfId="0" applyNumberFormat="1" applyFont="1" applyBorder="1" applyAlignment="1">
      <alignment horizontal="right" vertical="center" indent="1"/>
    </xf>
    <xf numFmtId="166" fontId="0" fillId="0" borderId="0" xfId="0" applyNumberFormat="1" applyAlignment="1">
      <alignment horizontal="right" vertical="center" indent="1"/>
    </xf>
    <xf numFmtId="166" fontId="0" fillId="0" borderId="7" xfId="0" applyNumberFormat="1" applyBorder="1" applyAlignment="1">
      <alignment horizontal="right" vertical="center" indent="1"/>
    </xf>
    <xf numFmtId="0" fontId="4" fillId="3" borderId="24" xfId="0" applyFont="1" applyFill="1" applyBorder="1" applyAlignment="1">
      <alignment horizontal="left" vertical="center" indent="3"/>
    </xf>
    <xf numFmtId="3" fontId="4" fillId="3" borderId="21" xfId="0" applyNumberFormat="1" applyFont="1" applyFill="1" applyBorder="1" applyAlignment="1">
      <alignment horizontal="right" vertical="center" indent="1"/>
    </xf>
    <xf numFmtId="0" fontId="4" fillId="3" borderId="34" xfId="0" applyFont="1" applyFill="1" applyBorder="1" applyAlignment="1">
      <alignment horizontal="left" vertical="center" indent="3"/>
    </xf>
    <xf numFmtId="3" fontId="4" fillId="3" borderId="22" xfId="0" applyNumberFormat="1" applyFont="1" applyFill="1" applyBorder="1" applyAlignment="1">
      <alignment horizontal="right" vertical="center" indent="1"/>
    </xf>
    <xf numFmtId="0" fontId="4" fillId="3" borderId="35" xfId="0" applyFont="1" applyFill="1" applyBorder="1" applyAlignment="1">
      <alignment horizontal="left" vertical="center" indent="3"/>
    </xf>
    <xf numFmtId="3" fontId="4" fillId="3" borderId="23" xfId="0" applyNumberFormat="1" applyFont="1" applyFill="1" applyBorder="1" applyAlignment="1">
      <alignment horizontal="right" vertical="center" indent="1"/>
    </xf>
    <xf numFmtId="165" fontId="4" fillId="3" borderId="24" xfId="0" applyNumberFormat="1" applyFont="1" applyFill="1" applyBorder="1" applyAlignment="1">
      <alignment horizontal="left" vertical="center" indent="3"/>
    </xf>
    <xf numFmtId="165" fontId="4" fillId="3" borderId="34" xfId="0" applyNumberFormat="1" applyFont="1" applyFill="1" applyBorder="1" applyAlignment="1">
      <alignment horizontal="left" vertical="center" indent="3"/>
    </xf>
    <xf numFmtId="0" fontId="0" fillId="0" borderId="5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7" xfId="0" applyFont="1" applyBorder="1" applyAlignment="1">
      <alignment vertical="center"/>
    </xf>
    <xf numFmtId="0" fontId="12" fillId="0" borderId="5" xfId="0" applyFont="1" applyBorder="1" applyAlignment="1">
      <alignment horizontal="left" vertical="center" indent="1"/>
    </xf>
    <xf numFmtId="164" fontId="0" fillId="0" borderId="7" xfId="0" applyNumberForma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165" fontId="20" fillId="0" borderId="4" xfId="0" applyNumberFormat="1" applyFont="1" applyBorder="1" applyAlignment="1">
      <alignment horizontal="left" vertical="center" indent="2"/>
    </xf>
    <xf numFmtId="165" fontId="20" fillId="0" borderId="5" xfId="0" applyNumberFormat="1" applyFont="1" applyBorder="1" applyAlignment="1">
      <alignment horizontal="left" vertical="center" indent="2"/>
    </xf>
    <xf numFmtId="3" fontId="4" fillId="3" borderId="26" xfId="0" applyNumberFormat="1" applyFont="1" applyFill="1" applyBorder="1" applyAlignment="1">
      <alignment horizontal="right" vertical="center" indent="1"/>
    </xf>
    <xf numFmtId="3" fontId="4" fillId="3" borderId="27" xfId="0" applyNumberFormat="1" applyFont="1" applyFill="1" applyBorder="1" applyAlignment="1">
      <alignment horizontal="right" vertical="center" indent="1"/>
    </xf>
    <xf numFmtId="3" fontId="4" fillId="0" borderId="10" xfId="0" applyNumberFormat="1" applyFont="1" applyBorder="1" applyAlignment="1">
      <alignment horizontal="right" vertical="center" indent="1"/>
    </xf>
    <xf numFmtId="3" fontId="4" fillId="0" borderId="8" xfId="0" applyNumberFormat="1" applyFont="1" applyBorder="1" applyAlignment="1">
      <alignment horizontal="right" vertical="center" indent="1"/>
    </xf>
    <xf numFmtId="0" fontId="5" fillId="0" borderId="4" xfId="0" applyFont="1" applyBorder="1" applyAlignment="1">
      <alignment horizontal="left" vertical="center" indent="2"/>
    </xf>
    <xf numFmtId="166" fontId="4" fillId="3" borderId="19" xfId="0" applyNumberFormat="1" applyFont="1" applyFill="1" applyBorder="1" applyAlignment="1">
      <alignment horizontal="right" vertical="center" indent="1"/>
    </xf>
    <xf numFmtId="166" fontId="4" fillId="3" borderId="37" xfId="0" applyNumberFormat="1" applyFont="1" applyFill="1" applyBorder="1" applyAlignment="1">
      <alignment horizontal="right" vertical="center" indent="1"/>
    </xf>
    <xf numFmtId="0" fontId="24" fillId="2" borderId="3" xfId="0" applyFont="1" applyFill="1" applyBorder="1" applyAlignment="1">
      <alignment horizontal="left" vertical="center" indent="1"/>
    </xf>
    <xf numFmtId="4" fontId="4" fillId="3" borderId="14" xfId="0" applyNumberFormat="1" applyFont="1" applyFill="1" applyBorder="1" applyAlignment="1">
      <alignment horizontal="right" vertical="center" indent="1"/>
    </xf>
    <xf numFmtId="0" fontId="20" fillId="0" borderId="7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1"/>
    </xf>
    <xf numFmtId="0" fontId="3" fillId="0" borderId="5" xfId="0" applyFont="1" applyBorder="1" applyAlignment="1">
      <alignment horizontal="left" vertical="center" indent="1"/>
    </xf>
    <xf numFmtId="0" fontId="0" fillId="2" borderId="9" xfId="0" applyFill="1" applyBorder="1" applyAlignment="1">
      <alignment vertical="center"/>
    </xf>
    <xf numFmtId="0" fontId="20" fillId="0" borderId="5" xfId="0" applyFont="1" applyBorder="1" applyAlignment="1">
      <alignment horizontal="left" vertical="center" indent="2"/>
    </xf>
    <xf numFmtId="0" fontId="0" fillId="0" borderId="18" xfId="0" applyBorder="1"/>
    <xf numFmtId="0" fontId="0" fillId="0" borderId="20" xfId="0" applyBorder="1"/>
    <xf numFmtId="0" fontId="0" fillId="0" borderId="39" xfId="0" applyBorder="1"/>
    <xf numFmtId="166" fontId="4" fillId="3" borderId="12" xfId="0" applyNumberFormat="1" applyFont="1" applyFill="1" applyBorder="1" applyAlignment="1">
      <alignment horizontal="right" vertical="center" indent="1"/>
    </xf>
    <xf numFmtId="166" fontId="4" fillId="3" borderId="15" xfId="0" applyNumberFormat="1" applyFont="1" applyFill="1" applyBorder="1" applyAlignment="1">
      <alignment horizontal="right" vertical="center" indent="1"/>
    </xf>
    <xf numFmtId="166" fontId="4" fillId="3" borderId="26" xfId="0" applyNumberFormat="1" applyFont="1" applyFill="1" applyBorder="1" applyAlignment="1">
      <alignment horizontal="right" vertical="center" indent="1"/>
    </xf>
    <xf numFmtId="166" fontId="4" fillId="3" borderId="11" xfId="0" applyNumberFormat="1" applyFont="1" applyFill="1" applyBorder="1" applyAlignment="1">
      <alignment horizontal="right" vertical="center" indent="1"/>
    </xf>
    <xf numFmtId="166" fontId="4" fillId="3" borderId="14" xfId="0" applyNumberFormat="1" applyFont="1" applyFill="1" applyBorder="1" applyAlignment="1">
      <alignment horizontal="right" vertical="center" indent="1"/>
    </xf>
    <xf numFmtId="166" fontId="4" fillId="3" borderId="36" xfId="0" applyNumberFormat="1" applyFont="1" applyFill="1" applyBorder="1" applyAlignment="1">
      <alignment horizontal="right" vertical="center" indent="1"/>
    </xf>
    <xf numFmtId="166" fontId="4" fillId="3" borderId="21" xfId="0" applyNumberFormat="1" applyFont="1" applyFill="1" applyBorder="1" applyAlignment="1">
      <alignment horizontal="right" indent="1"/>
    </xf>
    <xf numFmtId="166" fontId="4" fillId="3" borderId="22" xfId="0" applyNumberFormat="1" applyFont="1" applyFill="1" applyBorder="1" applyAlignment="1">
      <alignment horizontal="right" indent="1"/>
    </xf>
    <xf numFmtId="166" fontId="4" fillId="3" borderId="27" xfId="0" applyNumberFormat="1" applyFont="1" applyFill="1" applyBorder="1" applyAlignment="1">
      <alignment horizontal="right" indent="1"/>
    </xf>
    <xf numFmtId="0" fontId="0" fillId="2" borderId="0" xfId="0" applyFill="1"/>
    <xf numFmtId="165" fontId="20" fillId="0" borderId="24" xfId="0" applyNumberFormat="1" applyFont="1" applyBorder="1" applyAlignment="1">
      <alignment horizontal="left" vertical="center" indent="3"/>
    </xf>
    <xf numFmtId="165" fontId="20" fillId="0" borderId="34" xfId="0" applyNumberFormat="1" applyFont="1" applyBorder="1" applyAlignment="1">
      <alignment horizontal="left" vertical="center" indent="3"/>
    </xf>
    <xf numFmtId="165" fontId="20" fillId="0" borderId="35" xfId="0" applyNumberFormat="1" applyFont="1" applyBorder="1" applyAlignment="1">
      <alignment horizontal="left" vertical="center" indent="3"/>
    </xf>
    <xf numFmtId="165" fontId="20" fillId="0" borderId="41" xfId="0" applyNumberFormat="1" applyFont="1" applyBorder="1" applyAlignment="1">
      <alignment horizontal="left" vertical="center" indent="3"/>
    </xf>
    <xf numFmtId="3" fontId="4" fillId="0" borderId="20" xfId="0" applyNumberFormat="1" applyFont="1" applyBorder="1" applyAlignment="1">
      <alignment horizontal="right" vertical="center" indent="1"/>
    </xf>
    <xf numFmtId="3" fontId="4" fillId="0" borderId="38" xfId="0" applyNumberFormat="1" applyFont="1" applyBorder="1" applyAlignment="1">
      <alignment horizontal="right" vertical="center" indent="1"/>
    </xf>
    <xf numFmtId="0" fontId="20" fillId="0" borderId="9" xfId="0" applyFont="1" applyBorder="1" applyAlignment="1">
      <alignment vertical="center"/>
    </xf>
    <xf numFmtId="166" fontId="2" fillId="0" borderId="0" xfId="0" applyNumberFormat="1" applyFont="1" applyAlignment="1">
      <alignment horizontal="right" vertical="center" indent="1"/>
    </xf>
    <xf numFmtId="166" fontId="2" fillId="0" borderId="7" xfId="0" applyNumberFormat="1" applyFont="1" applyBorder="1" applyAlignment="1">
      <alignment horizontal="right" vertical="center" indent="1"/>
    </xf>
    <xf numFmtId="168" fontId="0" fillId="0" borderId="0" xfId="0" applyNumberFormat="1" applyAlignment="1">
      <alignment horizontal="right" vertical="center" indent="1"/>
    </xf>
    <xf numFmtId="0" fontId="26" fillId="0" borderId="0" xfId="1" applyFont="1"/>
    <xf numFmtId="0" fontId="27" fillId="0" borderId="0" xfId="1" applyFont="1"/>
    <xf numFmtId="0" fontId="26" fillId="0" borderId="0" xfId="1" quotePrefix="1" applyFont="1"/>
    <xf numFmtId="0" fontId="20" fillId="0" borderId="0" xfId="0" applyFont="1" applyAlignment="1">
      <alignment horizontal="left" vertical="center" indent="2"/>
    </xf>
    <xf numFmtId="0" fontId="31" fillId="0" borderId="4" xfId="0" applyFont="1" applyBorder="1" applyAlignment="1">
      <alignment horizontal="left" vertical="center" indent="2"/>
    </xf>
    <xf numFmtId="0" fontId="32" fillId="0" borderId="0" xfId="0" applyFont="1"/>
    <xf numFmtId="0" fontId="0" fillId="0" borderId="0" xfId="0" applyAlignment="1">
      <alignment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 wrapText="1"/>
    </xf>
    <xf numFmtId="0" fontId="33" fillId="0" borderId="4" xfId="0" applyFont="1" applyBorder="1" applyAlignment="1">
      <alignment horizontal="left" vertical="center" indent="2"/>
    </xf>
    <xf numFmtId="0" fontId="33" fillId="0" borderId="0" xfId="0" applyFont="1" applyAlignment="1">
      <alignment horizontal="left" vertical="center" indent="2"/>
    </xf>
    <xf numFmtId="0" fontId="17" fillId="0" borderId="0" xfId="0" applyFont="1"/>
    <xf numFmtId="0" fontId="1" fillId="5" borderId="0" xfId="0" applyFont="1" applyFill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 indent="1"/>
    </xf>
    <xf numFmtId="0" fontId="20" fillId="2" borderId="3" xfId="0" applyFont="1" applyFill="1" applyBorder="1" applyAlignment="1">
      <alignment horizontal="left" vertical="center" indent="2"/>
    </xf>
    <xf numFmtId="0" fontId="0" fillId="2" borderId="6" xfId="0" applyFill="1" applyBorder="1"/>
    <xf numFmtId="0" fontId="34" fillId="0" borderId="0" xfId="0" applyFont="1" applyAlignment="1">
      <alignment horizontal="left" vertical="center" indent="2"/>
    </xf>
    <xf numFmtId="0" fontId="33" fillId="0" borderId="5" xfId="0" applyFont="1" applyBorder="1" applyAlignment="1">
      <alignment horizontal="left" vertical="center" indent="2"/>
    </xf>
    <xf numFmtId="0" fontId="32" fillId="0" borderId="10" xfId="0" applyFont="1" applyBorder="1"/>
    <xf numFmtId="0" fontId="33" fillId="2" borderId="3" xfId="0" applyFont="1" applyFill="1" applyBorder="1" applyAlignment="1">
      <alignment horizontal="left" vertical="center" indent="2"/>
    </xf>
    <xf numFmtId="0" fontId="32" fillId="2" borderId="9" xfId="0" applyFont="1" applyFill="1" applyBorder="1"/>
    <xf numFmtId="0" fontId="32" fillId="5" borderId="4" xfId="0" applyFont="1" applyFill="1" applyBorder="1"/>
    <xf numFmtId="0" fontId="32" fillId="0" borderId="4" xfId="0" applyFont="1" applyBorder="1"/>
    <xf numFmtId="0" fontId="32" fillId="2" borderId="4" xfId="0" applyFont="1" applyFill="1" applyBorder="1"/>
    <xf numFmtId="0" fontId="32" fillId="7" borderId="4" xfId="0" applyFont="1" applyFill="1" applyBorder="1"/>
    <xf numFmtId="0" fontId="32" fillId="6" borderId="45" xfId="0" applyFont="1" applyFill="1" applyBorder="1"/>
    <xf numFmtId="0" fontId="32" fillId="0" borderId="5" xfId="0" applyFont="1" applyBorder="1"/>
    <xf numFmtId="0" fontId="33" fillId="0" borderId="10" xfId="0" applyFont="1" applyBorder="1" applyAlignment="1">
      <alignment horizontal="left" vertical="center" indent="2"/>
    </xf>
    <xf numFmtId="0" fontId="37" fillId="2" borderId="9" xfId="0" applyFont="1" applyFill="1" applyBorder="1" applyAlignment="1">
      <alignment horizontal="left" vertical="center" indent="2"/>
    </xf>
    <xf numFmtId="0" fontId="0" fillId="2" borderId="3" xfId="0" applyFill="1" applyBorder="1"/>
    <xf numFmtId="0" fontId="32" fillId="0" borderId="7" xfId="0" quotePrefix="1" applyFont="1" applyBorder="1" applyAlignment="1">
      <alignment horizontal="left" vertical="center" wrapText="1"/>
    </xf>
    <xf numFmtId="0" fontId="32" fillId="0" borderId="10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38" fillId="2" borderId="9" xfId="0" applyFont="1" applyFill="1" applyBorder="1" applyAlignment="1">
      <alignment horizontal="center" vertical="center" indent="2"/>
    </xf>
    <xf numFmtId="0" fontId="37" fillId="2" borderId="9" xfId="0" applyFont="1" applyFill="1" applyBorder="1" applyAlignment="1">
      <alignment horizontal="center" vertical="center"/>
    </xf>
    <xf numFmtId="0" fontId="37" fillId="2" borderId="6" xfId="0" applyFont="1" applyFill="1" applyBorder="1" applyAlignment="1">
      <alignment horizontal="center" vertical="center"/>
    </xf>
    <xf numFmtId="0" fontId="0" fillId="8" borderId="4" xfId="0" applyFill="1" applyBorder="1"/>
    <xf numFmtId="0" fontId="32" fillId="8" borderId="0" xfId="0" applyFont="1" applyFill="1" applyAlignment="1">
      <alignment horizontal="left" vertical="center"/>
    </xf>
    <xf numFmtId="0" fontId="32" fillId="8" borderId="0" xfId="0" applyFont="1" applyFill="1" applyAlignment="1">
      <alignment horizontal="left" vertical="center" wrapText="1"/>
    </xf>
    <xf numFmtId="0" fontId="34" fillId="8" borderId="7" xfId="0" quotePrefix="1" applyFont="1" applyFill="1" applyBorder="1" applyAlignment="1">
      <alignment horizontal="left" vertical="center" wrapText="1"/>
    </xf>
    <xf numFmtId="0" fontId="32" fillId="8" borderId="7" xfId="0" quotePrefix="1" applyFont="1" applyFill="1" applyBorder="1" applyAlignment="1">
      <alignment horizontal="left" vertical="center" wrapText="1"/>
    </xf>
    <xf numFmtId="0" fontId="1" fillId="5" borderId="0" xfId="0" applyFont="1" applyFill="1" applyAlignment="1">
      <alignment horizontal="left" vertical="center" indent="1"/>
    </xf>
    <xf numFmtId="3" fontId="4" fillId="3" borderId="12" xfId="0" applyNumberFormat="1" applyFont="1" applyFill="1" applyBorder="1" applyAlignment="1">
      <alignment horizontal="right" indent="1"/>
    </xf>
    <xf numFmtId="167" fontId="4" fillId="3" borderId="12" xfId="0" applyNumberFormat="1" applyFont="1" applyFill="1" applyBorder="1" applyAlignment="1">
      <alignment horizontal="right" indent="1"/>
    </xf>
    <xf numFmtId="1" fontId="4" fillId="3" borderId="13" xfId="0" applyNumberFormat="1" applyFont="1" applyFill="1" applyBorder="1" applyAlignment="1">
      <alignment horizontal="center"/>
    </xf>
    <xf numFmtId="3" fontId="4" fillId="3" borderId="15" xfId="0" applyNumberFormat="1" applyFont="1" applyFill="1" applyBorder="1" applyAlignment="1">
      <alignment horizontal="right" indent="1"/>
    </xf>
    <xf numFmtId="167" fontId="4" fillId="3" borderId="15" xfId="0" applyNumberFormat="1" applyFont="1" applyFill="1" applyBorder="1" applyAlignment="1">
      <alignment horizontal="right" indent="1"/>
    </xf>
    <xf numFmtId="1" fontId="4" fillId="3" borderId="16" xfId="0" applyNumberFormat="1" applyFont="1" applyFill="1" applyBorder="1" applyAlignment="1">
      <alignment horizontal="center"/>
    </xf>
    <xf numFmtId="3" fontId="4" fillId="3" borderId="26" xfId="0" applyNumberFormat="1" applyFont="1" applyFill="1" applyBorder="1" applyAlignment="1">
      <alignment horizontal="right" indent="1"/>
    </xf>
    <xf numFmtId="167" fontId="4" fillId="3" borderId="26" xfId="0" applyNumberFormat="1" applyFont="1" applyFill="1" applyBorder="1" applyAlignment="1">
      <alignment horizontal="right" indent="1"/>
    </xf>
    <xf numFmtId="1" fontId="4" fillId="3" borderId="40" xfId="0" applyNumberFormat="1" applyFont="1" applyFill="1" applyBorder="1" applyAlignment="1">
      <alignment horizontal="center"/>
    </xf>
    <xf numFmtId="0" fontId="4" fillId="3" borderId="28" xfId="0" applyFont="1" applyFill="1" applyBorder="1" applyAlignment="1">
      <alignment horizontal="left" indent="1"/>
    </xf>
    <xf numFmtId="0" fontId="4" fillId="3" borderId="29" xfId="0" applyFont="1" applyFill="1" applyBorder="1" applyAlignment="1">
      <alignment horizontal="left" indent="1"/>
    </xf>
    <xf numFmtId="0" fontId="4" fillId="3" borderId="31" xfId="0" applyFont="1" applyFill="1" applyBorder="1" applyAlignment="1">
      <alignment horizontal="left" indent="1"/>
    </xf>
    <xf numFmtId="3" fontId="4" fillId="3" borderId="19" xfId="0" applyNumberFormat="1" applyFont="1" applyFill="1" applyBorder="1" applyAlignment="1">
      <alignment horizontal="right" vertical="center" indent="1"/>
    </xf>
    <xf numFmtId="3" fontId="4" fillId="3" borderId="37" xfId="0" applyNumberFormat="1" applyFont="1" applyFill="1" applyBorder="1" applyAlignment="1">
      <alignment horizontal="right" vertical="center" indent="1"/>
    </xf>
    <xf numFmtId="3" fontId="4" fillId="3" borderId="32" xfId="0" applyNumberFormat="1" applyFont="1" applyFill="1" applyBorder="1" applyAlignment="1">
      <alignment horizontal="right" vertical="center" indent="1"/>
    </xf>
    <xf numFmtId="3" fontId="4" fillId="3" borderId="33" xfId="0" applyNumberFormat="1" applyFont="1" applyFill="1" applyBorder="1" applyAlignment="1">
      <alignment horizontal="right" vertical="center" indent="1"/>
    </xf>
    <xf numFmtId="0" fontId="3" fillId="0" borderId="42" xfId="0" applyFont="1" applyBorder="1" applyAlignment="1">
      <alignment horizontal="center" vertical="center"/>
    </xf>
    <xf numFmtId="0" fontId="20" fillId="0" borderId="42" xfId="0" applyFont="1" applyBorder="1" applyAlignment="1">
      <alignment horizontal="left" vertical="center" indent="1"/>
    </xf>
    <xf numFmtId="0" fontId="20" fillId="0" borderId="42" xfId="0" applyFont="1" applyBorder="1" applyAlignment="1">
      <alignment horizontal="center" vertical="center"/>
    </xf>
    <xf numFmtId="168" fontId="3" fillId="0" borderId="42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center" vertical="center"/>
    </xf>
    <xf numFmtId="0" fontId="39" fillId="2" borderId="42" xfId="0" applyFont="1" applyFill="1" applyBorder="1" applyAlignment="1">
      <alignment horizontal="right" vertical="center" indent="1"/>
    </xf>
    <xf numFmtId="0" fontId="0" fillId="9" borderId="0" xfId="0" applyFill="1"/>
    <xf numFmtId="0" fontId="41" fillId="0" borderId="0" xfId="0" applyFont="1"/>
    <xf numFmtId="0" fontId="20" fillId="0" borderId="4" xfId="0" applyFont="1" applyBorder="1" applyAlignment="1">
      <alignment horizontal="right" vertical="center" wrapText="1" indent="1"/>
    </xf>
    <xf numFmtId="0" fontId="0" fillId="10" borderId="0" xfId="0" applyFill="1" applyAlignment="1">
      <alignment vertical="center"/>
    </xf>
    <xf numFmtId="0" fontId="34" fillId="0" borderId="10" xfId="0" applyFont="1" applyBorder="1" applyAlignment="1">
      <alignment horizontal="left" vertical="center" indent="2"/>
    </xf>
    <xf numFmtId="0" fontId="40" fillId="0" borderId="0" xfId="0" applyFont="1" applyAlignment="1">
      <alignment horizontal="left" vertical="center" indent="2"/>
    </xf>
    <xf numFmtId="3" fontId="4" fillId="3" borderId="0" xfId="0" applyNumberFormat="1" applyFont="1" applyFill="1" applyAlignment="1">
      <alignment horizontal="right" vertical="center" indent="1"/>
    </xf>
    <xf numFmtId="3" fontId="4" fillId="3" borderId="7" xfId="0" applyNumberFormat="1" applyFont="1" applyFill="1" applyBorder="1" applyAlignment="1">
      <alignment horizontal="right" vertical="center" indent="1"/>
    </xf>
    <xf numFmtId="0" fontId="0" fillId="0" borderId="42" xfId="0" applyBorder="1"/>
    <xf numFmtId="0" fontId="49" fillId="0" borderId="43" xfId="1" applyFont="1" applyBorder="1"/>
    <xf numFmtId="0" fontId="49" fillId="0" borderId="44" xfId="1" applyFont="1" applyBorder="1"/>
    <xf numFmtId="0" fontId="26" fillId="0" borderId="3" xfId="1" applyFont="1" applyBorder="1"/>
    <xf numFmtId="0" fontId="26" fillId="0" borderId="9" xfId="1" applyFont="1" applyBorder="1"/>
    <xf numFmtId="0" fontId="26" fillId="0" borderId="6" xfId="1" applyFont="1" applyBorder="1"/>
    <xf numFmtId="0" fontId="26" fillId="0" borderId="4" xfId="1" applyFont="1" applyBorder="1"/>
    <xf numFmtId="0" fontId="26" fillId="0" borderId="7" xfId="1" applyFont="1" applyBorder="1"/>
    <xf numFmtId="0" fontId="49" fillId="0" borderId="0" xfId="1" applyFont="1"/>
    <xf numFmtId="0" fontId="50" fillId="0" borderId="0" xfId="1" applyFont="1"/>
    <xf numFmtId="0" fontId="29" fillId="0" borderId="0" xfId="1" applyFont="1" applyAlignment="1">
      <alignment vertical="center"/>
    </xf>
    <xf numFmtId="0" fontId="26" fillId="0" borderId="5" xfId="1" applyFont="1" applyBorder="1"/>
    <xf numFmtId="0" fontId="26" fillId="0" borderId="10" xfId="1" applyFont="1" applyBorder="1"/>
    <xf numFmtId="0" fontId="29" fillId="0" borderId="10" xfId="1" applyFont="1" applyBorder="1" applyAlignment="1">
      <alignment vertical="center"/>
    </xf>
    <xf numFmtId="0" fontId="26" fillId="0" borderId="8" xfId="1" applyFont="1" applyBorder="1"/>
    <xf numFmtId="0" fontId="26" fillId="0" borderId="47" xfId="1" applyFont="1" applyBorder="1"/>
    <xf numFmtId="0" fontId="41" fillId="0" borderId="4" xfId="0" applyFont="1" applyBorder="1" applyAlignment="1">
      <alignment horizontal="left" vertical="center" indent="1"/>
    </xf>
    <xf numFmtId="0" fontId="17" fillId="0" borderId="4" xfId="0" applyFont="1" applyBorder="1" applyAlignment="1">
      <alignment horizontal="left" vertical="center" indent="2"/>
    </xf>
    <xf numFmtId="0" fontId="1" fillId="0" borderId="0" xfId="0" applyFont="1" applyAlignment="1">
      <alignment vertical="center"/>
    </xf>
    <xf numFmtId="165" fontId="4" fillId="0" borderId="4" xfId="0" applyNumberFormat="1" applyFont="1" applyBorder="1" applyAlignment="1">
      <alignment horizontal="left" vertical="center" indent="3"/>
    </xf>
    <xf numFmtId="9" fontId="20" fillId="11" borderId="0" xfId="2" applyFont="1" applyFill="1" applyAlignment="1">
      <alignment vertical="center"/>
    </xf>
    <xf numFmtId="167" fontId="4" fillId="0" borderId="12" xfId="0" applyNumberFormat="1" applyFont="1" applyBorder="1" applyAlignment="1">
      <alignment horizontal="right" indent="1"/>
    </xf>
    <xf numFmtId="167" fontId="4" fillId="0" borderId="15" xfId="0" applyNumberFormat="1" applyFont="1" applyBorder="1" applyAlignment="1">
      <alignment horizontal="right" indent="1"/>
    </xf>
    <xf numFmtId="167" fontId="4" fillId="0" borderId="26" xfId="0" applyNumberFormat="1" applyFont="1" applyBorder="1" applyAlignment="1">
      <alignment horizontal="right" indent="1"/>
    </xf>
    <xf numFmtId="0" fontId="2" fillId="0" borderId="48" xfId="0" applyFont="1" applyBorder="1" applyAlignment="1">
      <alignment horizontal="left" vertical="center" indent="1"/>
    </xf>
    <xf numFmtId="3" fontId="4" fillId="0" borderId="49" xfId="0" applyNumberFormat="1" applyFont="1" applyBorder="1" applyAlignment="1">
      <alignment horizontal="right" vertical="center" indent="1"/>
    </xf>
    <xf numFmtId="3" fontId="4" fillId="0" borderId="50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left" vertical="center" indent="2"/>
    </xf>
    <xf numFmtId="4" fontId="0" fillId="0" borderId="12" xfId="0" applyNumberFormat="1" applyBorder="1"/>
    <xf numFmtId="0" fontId="3" fillId="0" borderId="48" xfId="0" applyFont="1" applyBorder="1" applyAlignment="1">
      <alignment horizontal="left" vertical="center" indent="1"/>
    </xf>
    <xf numFmtId="166" fontId="2" fillId="0" borderId="51" xfId="0" applyNumberFormat="1" applyFont="1" applyBorder="1" applyAlignment="1">
      <alignment horizontal="right" vertical="center" indent="1"/>
    </xf>
    <xf numFmtId="0" fontId="0" fillId="0" borderId="53" xfId="0" applyBorder="1" applyAlignment="1">
      <alignment vertical="center"/>
    </xf>
    <xf numFmtId="3" fontId="4" fillId="3" borderId="54" xfId="0" applyNumberFormat="1" applyFont="1" applyFill="1" applyBorder="1" applyAlignment="1">
      <alignment horizontal="right" vertical="center" indent="1"/>
    </xf>
    <xf numFmtId="166" fontId="2" fillId="0" borderId="53" xfId="0" applyNumberFormat="1" applyFont="1" applyBorder="1" applyAlignment="1">
      <alignment horizontal="right" vertical="center" indent="1"/>
    </xf>
    <xf numFmtId="166" fontId="2" fillId="0" borderId="52" xfId="0" applyNumberFormat="1" applyFont="1" applyBorder="1" applyAlignment="1">
      <alignment horizontal="right" vertical="center" indent="1"/>
    </xf>
    <xf numFmtId="0" fontId="0" fillId="12" borderId="0" xfId="0" applyFill="1" applyAlignment="1">
      <alignment vertical="center"/>
    </xf>
    <xf numFmtId="0" fontId="0" fillId="12" borderId="53" xfId="0" applyFill="1" applyBorder="1" applyAlignment="1">
      <alignment vertical="center"/>
    </xf>
    <xf numFmtId="0" fontId="52" fillId="0" borderId="0" xfId="0" applyFont="1"/>
    <xf numFmtId="0" fontId="52" fillId="0" borderId="0" xfId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55" xfId="0" applyBorder="1" applyAlignment="1">
      <alignment horizontal="center" vertical="center"/>
    </xf>
    <xf numFmtId="0" fontId="55" fillId="13" borderId="0" xfId="0" applyFont="1" applyFill="1" applyAlignment="1">
      <alignment horizontal="center" vertical="center"/>
    </xf>
    <xf numFmtId="0" fontId="57" fillId="0" borderId="56" xfId="3" applyFont="1" applyBorder="1" applyAlignment="1">
      <alignment vertical="center"/>
    </xf>
    <xf numFmtId="0" fontId="57" fillId="0" borderId="0" xfId="3" applyFont="1" applyAlignment="1">
      <alignment vertical="center"/>
    </xf>
    <xf numFmtId="170" fontId="57" fillId="0" borderId="0" xfId="3" applyNumberFormat="1" applyFont="1" applyAlignment="1">
      <alignment vertical="center"/>
    </xf>
    <xf numFmtId="0" fontId="56" fillId="0" borderId="0" xfId="3" applyAlignment="1">
      <alignment vertical="center"/>
    </xf>
    <xf numFmtId="0" fontId="57" fillId="0" borderId="57" xfId="3" applyFont="1" applyBorder="1" applyAlignment="1">
      <alignment vertical="center"/>
    </xf>
    <xf numFmtId="0" fontId="60" fillId="0" borderId="57" xfId="3" applyFont="1" applyBorder="1" applyAlignment="1">
      <alignment vertical="center" wrapText="1"/>
    </xf>
    <xf numFmtId="0" fontId="57" fillId="15" borderId="58" xfId="3" applyFont="1" applyFill="1" applyBorder="1" applyAlignment="1">
      <alignment vertical="center" wrapText="1"/>
    </xf>
    <xf numFmtId="0" fontId="57" fillId="0" borderId="0" xfId="3" applyFont="1" applyAlignment="1">
      <alignment vertical="center" wrapText="1"/>
    </xf>
    <xf numFmtId="170" fontId="62" fillId="16" borderId="0" xfId="3" applyNumberFormat="1" applyFont="1" applyFill="1" applyAlignment="1">
      <alignment horizontal="center" vertical="center"/>
    </xf>
    <xf numFmtId="0" fontId="63" fillId="0" borderId="0" xfId="3" applyFont="1" applyAlignment="1">
      <alignment horizontal="center" vertical="center" wrapText="1"/>
    </xf>
    <xf numFmtId="0" fontId="63" fillId="0" borderId="56" xfId="3" applyFont="1" applyBorder="1" applyAlignment="1">
      <alignment vertical="center"/>
    </xf>
    <xf numFmtId="0" fontId="57" fillId="15" borderId="59" xfId="3" applyFont="1" applyFill="1" applyBorder="1" applyAlignment="1">
      <alignment vertical="center" wrapText="1"/>
    </xf>
    <xf numFmtId="0" fontId="63" fillId="0" borderId="0" xfId="3" applyFont="1" applyAlignment="1">
      <alignment vertical="center"/>
    </xf>
    <xf numFmtId="0" fontId="63" fillId="0" borderId="0" xfId="3" applyFont="1" applyAlignment="1">
      <alignment horizontal="center" vertical="center"/>
    </xf>
    <xf numFmtId="0" fontId="63" fillId="0" borderId="57" xfId="3" applyFont="1" applyBorder="1" applyAlignment="1">
      <alignment vertical="center"/>
    </xf>
    <xf numFmtId="170" fontId="64" fillId="18" borderId="0" xfId="3" applyNumberFormat="1" applyFont="1" applyFill="1" applyAlignment="1">
      <alignment horizontal="center" vertical="center"/>
    </xf>
    <xf numFmtId="0" fontId="57" fillId="0" borderId="0" xfId="3" applyFont="1" applyAlignment="1">
      <alignment horizontal="center" vertical="center"/>
    </xf>
    <xf numFmtId="0" fontId="63" fillId="0" borderId="0" xfId="3" applyFont="1" applyAlignment="1">
      <alignment horizontal="right" vertical="center"/>
    </xf>
    <xf numFmtId="0" fontId="66" fillId="15" borderId="59" xfId="3" applyFont="1" applyFill="1" applyBorder="1" applyAlignment="1">
      <alignment horizontal="center" vertical="center" wrapText="1"/>
    </xf>
    <xf numFmtId="3" fontId="58" fillId="15" borderId="59" xfId="3" applyNumberFormat="1" applyFont="1" applyFill="1" applyBorder="1" applyAlignment="1">
      <alignment horizontal="center" vertical="center"/>
    </xf>
    <xf numFmtId="0" fontId="67" fillId="0" borderId="0" xfId="3" applyFont="1" applyAlignment="1">
      <alignment vertical="center"/>
    </xf>
    <xf numFmtId="0" fontId="57" fillId="15" borderId="59" xfId="3" applyFont="1" applyFill="1" applyBorder="1" applyAlignment="1">
      <alignment vertical="center"/>
    </xf>
    <xf numFmtId="0" fontId="67" fillId="0" borderId="0" xfId="3" applyFont="1" applyAlignment="1">
      <alignment horizontal="center" vertical="center"/>
    </xf>
    <xf numFmtId="3" fontId="64" fillId="18" borderId="0" xfId="3" applyNumberFormat="1" applyFont="1" applyFill="1" applyAlignment="1">
      <alignment horizontal="center" vertical="center"/>
    </xf>
    <xf numFmtId="0" fontId="57" fillId="0" borderId="0" xfId="3" applyFont="1" applyAlignment="1">
      <alignment horizontal="center" vertical="center" wrapText="1"/>
    </xf>
    <xf numFmtId="3" fontId="62" fillId="16" borderId="0" xfId="3" applyNumberFormat="1" applyFont="1" applyFill="1" applyAlignment="1">
      <alignment horizontal="center" vertical="center"/>
    </xf>
    <xf numFmtId="171" fontId="57" fillId="15" borderId="59" xfId="3" applyNumberFormat="1" applyFont="1" applyFill="1" applyBorder="1" applyAlignment="1">
      <alignment vertical="center"/>
    </xf>
    <xf numFmtId="170" fontId="57" fillId="15" borderId="59" xfId="3" applyNumberFormat="1" applyFont="1" applyFill="1" applyBorder="1" applyAlignment="1">
      <alignment vertical="center"/>
    </xf>
    <xf numFmtId="170" fontId="57" fillId="15" borderId="59" xfId="3" applyNumberFormat="1" applyFont="1" applyFill="1" applyBorder="1" applyAlignment="1">
      <alignment vertical="center" wrapText="1"/>
    </xf>
    <xf numFmtId="0" fontId="63" fillId="0" borderId="0" xfId="3" applyFont="1" applyAlignment="1">
      <alignment vertical="center" wrapText="1"/>
    </xf>
    <xf numFmtId="0" fontId="67" fillId="0" borderId="0" xfId="3" applyFont="1" applyAlignment="1">
      <alignment horizontal="center" vertical="center" wrapText="1"/>
    </xf>
    <xf numFmtId="0" fontId="57" fillId="15" borderId="60" xfId="3" applyFont="1" applyFill="1" applyBorder="1" applyAlignment="1">
      <alignment vertical="center" wrapText="1"/>
    </xf>
    <xf numFmtId="0" fontId="57" fillId="0" borderId="61" xfId="3" applyFont="1" applyBorder="1" applyAlignment="1">
      <alignment vertical="center" wrapText="1"/>
    </xf>
    <xf numFmtId="0" fontId="57" fillId="0" borderId="62" xfId="3" applyFont="1" applyBorder="1" applyAlignment="1">
      <alignment vertical="center"/>
    </xf>
    <xf numFmtId="0" fontId="57" fillId="0" borderId="63" xfId="3" applyFont="1" applyBorder="1" applyAlignment="1">
      <alignment vertical="center" wrapText="1"/>
    </xf>
    <xf numFmtId="0" fontId="57" fillId="0" borderId="63" xfId="3" applyFont="1" applyBorder="1" applyAlignment="1">
      <alignment vertical="center"/>
    </xf>
    <xf numFmtId="0" fontId="63" fillId="0" borderId="63" xfId="3" applyFont="1" applyBorder="1" applyAlignment="1">
      <alignment horizontal="center" vertical="center" wrapText="1"/>
    </xf>
    <xf numFmtId="0" fontId="67" fillId="0" borderId="63" xfId="3" applyFont="1" applyBorder="1" applyAlignment="1">
      <alignment horizontal="center" vertical="center" wrapText="1"/>
    </xf>
    <xf numFmtId="0" fontId="63" fillId="0" borderId="63" xfId="3" applyFont="1" applyBorder="1" applyAlignment="1">
      <alignment horizontal="center" vertical="center"/>
    </xf>
    <xf numFmtId="0" fontId="57" fillId="0" borderId="64" xfId="3" applyFont="1" applyBorder="1" applyAlignment="1">
      <alignment vertical="center"/>
    </xf>
    <xf numFmtId="0" fontId="68" fillId="2" borderId="0" xfId="0" applyFont="1" applyFill="1" applyAlignment="1">
      <alignment horizontal="left" vertical="center"/>
    </xf>
    <xf numFmtId="0" fontId="68" fillId="2" borderId="0" xfId="0" applyFont="1" applyFill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1" fillId="19" borderId="0" xfId="0" applyFont="1" applyFill="1" applyAlignment="1">
      <alignment horizontal="center" vertical="center" wrapText="1"/>
    </xf>
    <xf numFmtId="0" fontId="1" fillId="19" borderId="3" xfId="0" applyFont="1" applyFill="1" applyBorder="1" applyAlignment="1">
      <alignment horizontal="left" vertical="center" indent="1"/>
    </xf>
    <xf numFmtId="0" fontId="1" fillId="19" borderId="9" xfId="0" applyFont="1" applyFill="1" applyBorder="1" applyAlignment="1">
      <alignment horizontal="center" vertical="center"/>
    </xf>
    <xf numFmtId="0" fontId="39" fillId="19" borderId="42" xfId="0" applyFont="1" applyFill="1" applyBorder="1" applyAlignment="1">
      <alignment horizontal="right" vertical="center" indent="1"/>
    </xf>
    <xf numFmtId="0" fontId="1" fillId="19" borderId="1" xfId="0" applyFont="1" applyFill="1" applyBorder="1" applyAlignment="1">
      <alignment horizontal="left" vertical="center" indent="1"/>
    </xf>
    <xf numFmtId="0" fontId="1" fillId="2" borderId="55" xfId="0" applyFont="1" applyFill="1" applyBorder="1" applyAlignment="1">
      <alignment horizontal="center" vertical="center"/>
    </xf>
    <xf numFmtId="0" fontId="1" fillId="2" borderId="55" xfId="0" applyFont="1" applyFill="1" applyBorder="1" applyAlignment="1">
      <alignment horizontal="center" vertical="center" wrapText="1"/>
    </xf>
    <xf numFmtId="0" fontId="0" fillId="8" borderId="55" xfId="0" applyFill="1" applyBorder="1" applyAlignment="1">
      <alignment horizontal="center" vertical="center"/>
    </xf>
    <xf numFmtId="0" fontId="0" fillId="20" borderId="0" xfId="0" applyFill="1"/>
    <xf numFmtId="0" fontId="57" fillId="0" borderId="65" xfId="3" applyFont="1" applyBorder="1" applyAlignment="1">
      <alignment vertical="center"/>
    </xf>
    <xf numFmtId="0" fontId="58" fillId="0" borderId="66" xfId="3" applyFont="1" applyBorder="1" applyAlignment="1">
      <alignment horizontal="right" vertical="center"/>
    </xf>
    <xf numFmtId="0" fontId="57" fillId="0" borderId="66" xfId="3" applyFont="1" applyBorder="1" applyAlignment="1">
      <alignment vertical="center"/>
    </xf>
    <xf numFmtId="0" fontId="69" fillId="14" borderId="66" xfId="3" applyFont="1" applyFill="1" applyBorder="1" applyAlignment="1">
      <alignment horizontal="center" vertical="center"/>
    </xf>
    <xf numFmtId="170" fontId="57" fillId="0" borderId="66" xfId="3" applyNumberFormat="1" applyFont="1" applyBorder="1" applyAlignment="1">
      <alignment vertical="center"/>
    </xf>
    <xf numFmtId="0" fontId="56" fillId="0" borderId="66" xfId="3" applyBorder="1" applyAlignment="1">
      <alignment vertical="center"/>
    </xf>
    <xf numFmtId="0" fontId="59" fillId="0" borderId="66" xfId="3" applyFont="1" applyBorder="1" applyAlignment="1">
      <alignment horizontal="right" vertical="center"/>
    </xf>
    <xf numFmtId="0" fontId="60" fillId="0" borderId="66" xfId="3" applyFont="1" applyBorder="1" applyAlignment="1">
      <alignment vertical="center"/>
    </xf>
    <xf numFmtId="0" fontId="57" fillId="0" borderId="67" xfId="3" applyFont="1" applyBorder="1" applyAlignment="1">
      <alignment vertical="center"/>
    </xf>
    <xf numFmtId="49" fontId="32" fillId="0" borderId="7" xfId="0" quotePrefix="1" applyNumberFormat="1" applyFont="1" applyBorder="1" applyAlignment="1">
      <alignment horizontal="left" vertical="center" wrapText="1"/>
    </xf>
    <xf numFmtId="0" fontId="0" fillId="8" borderId="55" xfId="0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left" indent="1"/>
    </xf>
    <xf numFmtId="0" fontId="54" fillId="0" borderId="0" xfId="1" applyFont="1" applyAlignment="1">
      <alignment horizontal="center" vertical="center"/>
    </xf>
    <xf numFmtId="0" fontId="50" fillId="0" borderId="0" xfId="1" applyFont="1" applyAlignment="1">
      <alignment horizontal="center" vertical="center"/>
    </xf>
    <xf numFmtId="0" fontId="28" fillId="0" borderId="0" xfId="1" applyFont="1" applyAlignment="1" applyProtection="1">
      <alignment horizontal="center" vertical="center"/>
      <protection locked="0"/>
    </xf>
    <xf numFmtId="169" fontId="51" fillId="0" borderId="0" xfId="1" applyNumberFormat="1" applyFont="1" applyAlignment="1">
      <alignment horizontal="center"/>
    </xf>
    <xf numFmtId="49" fontId="36" fillId="0" borderId="46" xfId="0" applyNumberFormat="1" applyFont="1" applyBorder="1" applyAlignment="1">
      <alignment horizontal="center" vertical="center"/>
    </xf>
    <xf numFmtId="0" fontId="53" fillId="0" borderId="0" xfId="1" applyFont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7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5" xfId="0" applyFont="1" applyFill="1" applyBorder="1" applyAlignment="1">
      <alignment horizontal="center" vertical="center"/>
    </xf>
    <xf numFmtId="0" fontId="20" fillId="8" borderId="55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/>
    </xf>
    <xf numFmtId="49" fontId="0" fillId="3" borderId="0" xfId="0" applyNumberFormat="1" applyFill="1" applyAlignment="1">
      <alignment horizontal="center"/>
    </xf>
    <xf numFmtId="49" fontId="0" fillId="3" borderId="7" xfId="0" applyNumberFormat="1" applyFill="1" applyBorder="1" applyAlignment="1">
      <alignment horizontal="center"/>
    </xf>
    <xf numFmtId="0" fontId="1" fillId="19" borderId="0" xfId="0" applyFont="1" applyFill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wrapText="1"/>
    </xf>
    <xf numFmtId="49" fontId="0" fillId="3" borderId="0" xfId="0" applyNumberFormat="1" applyFill="1" applyAlignment="1">
      <alignment horizontal="center" wrapText="1"/>
    </xf>
    <xf numFmtId="49" fontId="0" fillId="3" borderId="7" xfId="0" applyNumberFormat="1" applyFill="1" applyBorder="1" applyAlignment="1">
      <alignment horizontal="center" wrapText="1"/>
    </xf>
    <xf numFmtId="0" fontId="61" fillId="15" borderId="58" xfId="3" applyFont="1" applyFill="1" applyBorder="1" applyAlignment="1">
      <alignment horizontal="center" vertical="center" wrapText="1"/>
    </xf>
    <xf numFmtId="0" fontId="61" fillId="15" borderId="59" xfId="3" applyFont="1" applyFill="1" applyBorder="1" applyAlignment="1">
      <alignment horizontal="center" vertical="center" wrapText="1"/>
    </xf>
    <xf numFmtId="0" fontId="61" fillId="15" borderId="60" xfId="3" applyFont="1" applyFill="1" applyBorder="1" applyAlignment="1">
      <alignment horizontal="center" vertical="center" wrapText="1"/>
    </xf>
    <xf numFmtId="0" fontId="61" fillId="12" borderId="58" xfId="3" applyFont="1" applyFill="1" applyBorder="1" applyAlignment="1">
      <alignment horizontal="center" vertical="center"/>
    </xf>
    <xf numFmtId="0" fontId="61" fillId="12" borderId="59" xfId="3" applyFont="1" applyFill="1" applyBorder="1" applyAlignment="1">
      <alignment horizontal="center" vertical="center"/>
    </xf>
    <xf numFmtId="0" fontId="61" fillId="12" borderId="60" xfId="3" applyFont="1" applyFill="1" applyBorder="1" applyAlignment="1">
      <alignment horizontal="center" vertical="center"/>
    </xf>
    <xf numFmtId="0" fontId="61" fillId="11" borderId="58" xfId="3" applyFont="1" applyFill="1" applyBorder="1" applyAlignment="1">
      <alignment horizontal="center" vertical="center" wrapText="1"/>
    </xf>
    <xf numFmtId="0" fontId="61" fillId="11" borderId="59" xfId="3" applyFont="1" applyFill="1" applyBorder="1" applyAlignment="1">
      <alignment horizontal="center" vertical="center" wrapText="1"/>
    </xf>
    <xf numFmtId="0" fontId="61" fillId="11" borderId="60" xfId="3" applyFont="1" applyFill="1" applyBorder="1" applyAlignment="1">
      <alignment horizontal="center" vertical="center" wrapText="1"/>
    </xf>
    <xf numFmtId="0" fontId="61" fillId="17" borderId="58" xfId="3" applyFont="1" applyFill="1" applyBorder="1" applyAlignment="1">
      <alignment horizontal="center" vertical="center" wrapText="1"/>
    </xf>
    <xf numFmtId="0" fontId="61" fillId="17" borderId="59" xfId="3" applyFont="1" applyFill="1" applyBorder="1" applyAlignment="1">
      <alignment horizontal="center" vertical="center" wrapText="1"/>
    </xf>
    <xf numFmtId="0" fontId="61" fillId="17" borderId="60" xfId="3" applyFont="1" applyFill="1" applyBorder="1" applyAlignment="1">
      <alignment horizontal="center" vertical="center" wrapText="1"/>
    </xf>
    <xf numFmtId="0" fontId="65" fillId="17" borderId="58" xfId="3" applyFont="1" applyFill="1" applyBorder="1" applyAlignment="1">
      <alignment horizontal="center" vertical="center"/>
    </xf>
    <xf numFmtId="0" fontId="65" fillId="17" borderId="60" xfId="3" applyFont="1" applyFill="1" applyBorder="1" applyAlignment="1">
      <alignment horizontal="center" vertical="center"/>
    </xf>
    <xf numFmtId="0" fontId="61" fillId="10" borderId="58" xfId="3" applyFont="1" applyFill="1" applyBorder="1" applyAlignment="1">
      <alignment horizontal="center" vertical="center"/>
    </xf>
    <xf numFmtId="0" fontId="61" fillId="10" borderId="60" xfId="3" applyFont="1" applyFill="1" applyBorder="1" applyAlignment="1">
      <alignment horizontal="center" vertical="center"/>
    </xf>
    <xf numFmtId="0" fontId="61" fillId="12" borderId="58" xfId="3" applyFont="1" applyFill="1" applyBorder="1" applyAlignment="1">
      <alignment horizontal="center" vertical="center" wrapText="1"/>
    </xf>
    <xf numFmtId="0" fontId="61" fillId="12" borderId="59" xfId="3" applyFont="1" applyFill="1" applyBorder="1" applyAlignment="1">
      <alignment horizontal="center" vertical="center" wrapText="1"/>
    </xf>
    <xf numFmtId="0" fontId="61" fillId="12" borderId="60" xfId="3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</cellXfs>
  <cellStyles count="4">
    <cellStyle name="Normal" xfId="0" builtinId="0"/>
    <cellStyle name="Normal 2 3 2" xfId="3" xr:uid="{00000000-0005-0000-0000-000001000000}"/>
    <cellStyle name="Normal 6" xfId="1" xr:uid="{00000000-0005-0000-0000-000002000000}"/>
    <cellStyle name="Percentagem" xfId="2" builtinId="5"/>
  </cellStyles>
  <dxfs count="2">
    <dxf>
      <fill>
        <patternFill patternType="lightUp">
          <fgColor theme="1" tint="0.499984740745262"/>
        </patternFill>
      </fill>
    </dxf>
    <dxf>
      <fill>
        <patternFill patternType="lightUp">
          <f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Relationship Id="rId4" Type="http://schemas.openxmlformats.org/officeDocument/2006/relationships/image" Target="cid:image024.jpg@01D972AD.CF51BF1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23</xdr:row>
      <xdr:rowOff>0</xdr:rowOff>
    </xdr:from>
    <xdr:to>
      <xdr:col>12</xdr:col>
      <xdr:colOff>1</xdr:colOff>
      <xdr:row>25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286001" y="5191125"/>
          <a:ext cx="5972175" cy="30480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twoCellAnchor editAs="oneCell">
    <xdr:from>
      <xdr:col>3</xdr:col>
      <xdr:colOff>352425</xdr:colOff>
      <xdr:row>5</xdr:row>
      <xdr:rowOff>144780</xdr:rowOff>
    </xdr:from>
    <xdr:to>
      <xdr:col>9</xdr:col>
      <xdr:colOff>449643</xdr:colOff>
      <xdr:row>9</xdr:row>
      <xdr:rowOff>147713</xdr:rowOff>
    </xdr:to>
    <xdr:pic>
      <xdr:nvPicPr>
        <xdr:cNvPr id="5" name="Picture 4" descr="icon APA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8425" y="954405"/>
          <a:ext cx="2792793" cy="6792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876300</xdr:colOff>
      <xdr:row>4</xdr:row>
      <xdr:rowOff>76200</xdr:rowOff>
    </xdr:from>
    <xdr:to>
      <xdr:col>11</xdr:col>
      <xdr:colOff>361950</xdr:colOff>
      <xdr:row>11</xdr:row>
      <xdr:rowOff>127314</xdr:rowOff>
    </xdr:to>
    <xdr:pic>
      <xdr:nvPicPr>
        <xdr:cNvPr id="6" name="Picture 3" descr="Icon&#10;&#10;Description automatically generated with medium confidence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723900"/>
          <a:ext cx="1276350" cy="12131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5129</xdr:colOff>
      <xdr:row>9</xdr:row>
      <xdr:rowOff>133350</xdr:rowOff>
    </xdr:from>
    <xdr:to>
      <xdr:col>10</xdr:col>
      <xdr:colOff>109904</xdr:colOff>
      <xdr:row>9</xdr:row>
      <xdr:rowOff>133350</xdr:rowOff>
    </xdr:to>
    <xdr:cxnSp macro="">
      <xdr:nvCxnSpPr>
        <xdr:cNvPr id="2" name="Conexão recta unidireccional 2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CxnSpPr>
          <a:cxnSpLocks noChangeShapeType="1"/>
        </xdr:cNvCxnSpPr>
      </xdr:nvCxnSpPr>
      <xdr:spPr bwMode="auto">
        <a:xfrm>
          <a:off x="3577004" y="1514475"/>
          <a:ext cx="107632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12456</xdr:colOff>
      <xdr:row>13</xdr:row>
      <xdr:rowOff>109793</xdr:rowOff>
    </xdr:from>
    <xdr:to>
      <xdr:col>6</xdr:col>
      <xdr:colOff>12456</xdr:colOff>
      <xdr:row>13</xdr:row>
      <xdr:rowOff>109793</xdr:rowOff>
    </xdr:to>
    <xdr:cxnSp macro="">
      <xdr:nvCxnSpPr>
        <xdr:cNvPr id="3" name="Conexão recta unidireccional 25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CxnSpPr>
          <a:cxnSpLocks noChangeShapeType="1"/>
        </xdr:cNvCxnSpPr>
      </xdr:nvCxnSpPr>
      <xdr:spPr bwMode="auto">
        <a:xfrm>
          <a:off x="1584081" y="2519618"/>
          <a:ext cx="1009650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22412</xdr:colOff>
      <xdr:row>8</xdr:row>
      <xdr:rowOff>66675</xdr:rowOff>
    </xdr:from>
    <xdr:to>
      <xdr:col>14</xdr:col>
      <xdr:colOff>140677</xdr:colOff>
      <xdr:row>8</xdr:row>
      <xdr:rowOff>67235</xdr:rowOff>
    </xdr:to>
    <xdr:cxnSp macro="">
      <xdr:nvCxnSpPr>
        <xdr:cNvPr id="4" name="Conexão recta unidireccional 26">
          <a:extLst>
            <a:ext uri="{FF2B5EF4-FFF2-40B4-BE49-F238E27FC236}">
              <a16:creationId xmlns:a16="http://schemas.microsoft.com/office/drawing/2014/main" id="{00000000-0008-0000-2700-000004000000}"/>
            </a:ext>
          </a:extLst>
        </xdr:cNvPr>
        <xdr:cNvCxnSpPr>
          <a:cxnSpLocks noChangeShapeType="1"/>
        </xdr:cNvCxnSpPr>
      </xdr:nvCxnSpPr>
      <xdr:spPr bwMode="auto">
        <a:xfrm flipV="1">
          <a:off x="6947647" y="1400175"/>
          <a:ext cx="5037648" cy="56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1098176</xdr:colOff>
      <xdr:row>28</xdr:row>
      <xdr:rowOff>100853</xdr:rowOff>
    </xdr:from>
    <xdr:to>
      <xdr:col>10</xdr:col>
      <xdr:colOff>117231</xdr:colOff>
      <xdr:row>28</xdr:row>
      <xdr:rowOff>117231</xdr:rowOff>
    </xdr:to>
    <xdr:cxnSp macro="">
      <xdr:nvCxnSpPr>
        <xdr:cNvPr id="5" name="Conexão reta unidirecional 4">
          <a:extLst>
            <a:ext uri="{FF2B5EF4-FFF2-40B4-BE49-F238E27FC236}">
              <a16:creationId xmlns:a16="http://schemas.microsoft.com/office/drawing/2014/main" id="{00000000-0008-0000-2700-000005000000}"/>
            </a:ext>
          </a:extLst>
        </xdr:cNvPr>
        <xdr:cNvCxnSpPr/>
      </xdr:nvCxnSpPr>
      <xdr:spPr>
        <a:xfrm>
          <a:off x="6914029" y="5244353"/>
          <a:ext cx="1988614" cy="16378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9</xdr:row>
      <xdr:rowOff>152400</xdr:rowOff>
    </xdr:from>
    <xdr:to>
      <xdr:col>14</xdr:col>
      <xdr:colOff>161925</xdr:colOff>
      <xdr:row>9</xdr:row>
      <xdr:rowOff>152400</xdr:rowOff>
    </xdr:to>
    <xdr:cxnSp macro="">
      <xdr:nvCxnSpPr>
        <xdr:cNvPr id="6" name="Conexão reta unidirecional 5">
          <a:extLst>
            <a:ext uri="{FF2B5EF4-FFF2-40B4-BE49-F238E27FC236}">
              <a16:creationId xmlns:a16="http://schemas.microsoft.com/office/drawing/2014/main" id="{00000000-0008-0000-2700-000006000000}"/>
            </a:ext>
          </a:extLst>
        </xdr:cNvPr>
        <xdr:cNvCxnSpPr/>
      </xdr:nvCxnSpPr>
      <xdr:spPr>
        <a:xfrm>
          <a:off x="5457825" y="1533525"/>
          <a:ext cx="1019175" cy="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8059</xdr:colOff>
      <xdr:row>22</xdr:row>
      <xdr:rowOff>142142</xdr:rowOff>
    </xdr:from>
    <xdr:to>
      <xdr:col>11</xdr:col>
      <xdr:colOff>141409</xdr:colOff>
      <xdr:row>22</xdr:row>
      <xdr:rowOff>142142</xdr:rowOff>
    </xdr:to>
    <xdr:cxnSp macro="">
      <xdr:nvCxnSpPr>
        <xdr:cNvPr id="7" name="Conexão reta 6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CxnSpPr/>
      </xdr:nvCxnSpPr>
      <xdr:spPr>
        <a:xfrm>
          <a:off x="3579934" y="4866542"/>
          <a:ext cx="12573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142142</xdr:colOff>
      <xdr:row>22</xdr:row>
      <xdr:rowOff>145805</xdr:rowOff>
    </xdr:from>
    <xdr:to>
      <xdr:col>11</xdr:col>
      <xdr:colOff>142144</xdr:colOff>
      <xdr:row>23</xdr:row>
      <xdr:rowOff>232264</xdr:rowOff>
    </xdr:to>
    <xdr:cxnSp macro="">
      <xdr:nvCxnSpPr>
        <xdr:cNvPr id="8" name="Conexão reta unidirecional 7">
          <a:extLst>
            <a:ext uri="{FF2B5EF4-FFF2-40B4-BE49-F238E27FC236}">
              <a16:creationId xmlns:a16="http://schemas.microsoft.com/office/drawing/2014/main" id="{00000000-0008-0000-2700-000008000000}"/>
            </a:ext>
          </a:extLst>
        </xdr:cNvPr>
        <xdr:cNvCxnSpPr/>
      </xdr:nvCxnSpPr>
      <xdr:spPr bwMode="auto">
        <a:xfrm flipH="1">
          <a:off x="4837967" y="4870205"/>
          <a:ext cx="2" cy="343634"/>
        </a:xfrm>
        <a:prstGeom prst="straightConnector1">
          <a:avLst/>
        </a:prstGeom>
        <a:noFill/>
        <a:ln w="12700" cap="sq">
          <a:solidFill>
            <a:srgbClr val="000000"/>
          </a:solidFill>
          <a:prstDash val="solid"/>
          <a:miter lim="800000"/>
          <a:headEnd/>
          <a:tailEnd type="triangle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374539</xdr:colOff>
      <xdr:row>15</xdr:row>
      <xdr:rowOff>143141</xdr:rowOff>
    </xdr:from>
    <xdr:to>
      <xdr:col>14</xdr:col>
      <xdr:colOff>98314</xdr:colOff>
      <xdr:row>15</xdr:row>
      <xdr:rowOff>143143</xdr:rowOff>
    </xdr:to>
    <xdr:cxnSp macro="">
      <xdr:nvCxnSpPr>
        <xdr:cNvPr id="9" name="Conexão recta unidireccional 21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CxnSpPr>
          <a:cxnSpLocks noChangeShapeType="1"/>
        </xdr:cNvCxnSpPr>
      </xdr:nvCxnSpPr>
      <xdr:spPr bwMode="auto">
        <a:xfrm flipV="1">
          <a:off x="5070364" y="3067316"/>
          <a:ext cx="1343025" cy="2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359019</xdr:colOff>
      <xdr:row>12</xdr:row>
      <xdr:rowOff>7327</xdr:rowOff>
    </xdr:from>
    <xdr:to>
      <xdr:col>11</xdr:col>
      <xdr:colOff>359020</xdr:colOff>
      <xdr:row>14</xdr:row>
      <xdr:rowOff>183174</xdr:rowOff>
    </xdr:to>
    <xdr:cxnSp macro="">
      <xdr:nvCxnSpPr>
        <xdr:cNvPr id="10" name="Conexão reta 9">
          <a:extLst>
            <a:ext uri="{FF2B5EF4-FFF2-40B4-BE49-F238E27FC236}">
              <a16:creationId xmlns:a16="http://schemas.microsoft.com/office/drawing/2014/main" id="{00000000-0008-0000-2700-00000A000000}"/>
            </a:ext>
          </a:extLst>
        </xdr:cNvPr>
        <xdr:cNvCxnSpPr/>
      </xdr:nvCxnSpPr>
      <xdr:spPr>
        <a:xfrm>
          <a:off x="5054844" y="2159977"/>
          <a:ext cx="1" cy="690197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7326</xdr:colOff>
      <xdr:row>20</xdr:row>
      <xdr:rowOff>102577</xdr:rowOff>
    </xdr:from>
    <xdr:to>
      <xdr:col>14</xdr:col>
      <xdr:colOff>161192</xdr:colOff>
      <xdr:row>20</xdr:row>
      <xdr:rowOff>102577</xdr:rowOff>
    </xdr:to>
    <xdr:cxnSp macro="">
      <xdr:nvCxnSpPr>
        <xdr:cNvPr id="11" name="Conexão recta unidireccional 21">
          <a:extLst>
            <a:ext uri="{FF2B5EF4-FFF2-40B4-BE49-F238E27FC236}">
              <a16:creationId xmlns:a16="http://schemas.microsoft.com/office/drawing/2014/main" id="{00000000-0008-0000-2700-00000B000000}"/>
            </a:ext>
          </a:extLst>
        </xdr:cNvPr>
        <xdr:cNvCxnSpPr>
          <a:cxnSpLocks noChangeShapeType="1"/>
        </xdr:cNvCxnSpPr>
      </xdr:nvCxnSpPr>
      <xdr:spPr bwMode="auto">
        <a:xfrm>
          <a:off x="5455626" y="4312627"/>
          <a:ext cx="1020641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359018</xdr:colOff>
      <xdr:row>14</xdr:row>
      <xdr:rowOff>194897</xdr:rowOff>
    </xdr:from>
    <xdr:to>
      <xdr:col>14</xdr:col>
      <xdr:colOff>87923</xdr:colOff>
      <xdr:row>14</xdr:row>
      <xdr:rowOff>194897</xdr:rowOff>
    </xdr:to>
    <xdr:cxnSp macro="">
      <xdr:nvCxnSpPr>
        <xdr:cNvPr id="12" name="Conexão recta unidireccional 21">
          <a:extLst>
            <a:ext uri="{FF2B5EF4-FFF2-40B4-BE49-F238E27FC236}">
              <a16:creationId xmlns:a16="http://schemas.microsoft.com/office/drawing/2014/main" id="{00000000-0008-0000-2700-00000C000000}"/>
            </a:ext>
          </a:extLst>
        </xdr:cNvPr>
        <xdr:cNvCxnSpPr>
          <a:cxnSpLocks noChangeShapeType="1"/>
        </xdr:cNvCxnSpPr>
      </xdr:nvCxnSpPr>
      <xdr:spPr bwMode="auto">
        <a:xfrm>
          <a:off x="5054843" y="2861897"/>
          <a:ext cx="1348155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20849</xdr:colOff>
      <xdr:row>15</xdr:row>
      <xdr:rowOff>38434</xdr:rowOff>
    </xdr:from>
    <xdr:to>
      <xdr:col>14</xdr:col>
      <xdr:colOff>90121</xdr:colOff>
      <xdr:row>15</xdr:row>
      <xdr:rowOff>38434</xdr:rowOff>
    </xdr:to>
    <xdr:cxnSp macro="">
      <xdr:nvCxnSpPr>
        <xdr:cNvPr id="13" name="Conexão recta unidireccional 21">
          <a:extLst>
            <a:ext uri="{FF2B5EF4-FFF2-40B4-BE49-F238E27FC236}">
              <a16:creationId xmlns:a16="http://schemas.microsoft.com/office/drawing/2014/main" id="{00000000-0008-0000-2700-00000D000000}"/>
            </a:ext>
          </a:extLst>
        </xdr:cNvPr>
        <xdr:cNvCxnSpPr>
          <a:cxnSpLocks noChangeShapeType="1"/>
        </xdr:cNvCxnSpPr>
      </xdr:nvCxnSpPr>
      <xdr:spPr bwMode="auto">
        <a:xfrm>
          <a:off x="3592724" y="2962609"/>
          <a:ext cx="2812472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9525</xdr:colOff>
      <xdr:row>18</xdr:row>
      <xdr:rowOff>74003</xdr:rowOff>
    </xdr:from>
    <xdr:to>
      <xdr:col>10</xdr:col>
      <xdr:colOff>133350</xdr:colOff>
      <xdr:row>18</xdr:row>
      <xdr:rowOff>74003</xdr:rowOff>
    </xdr:to>
    <xdr:cxnSp macro="">
      <xdr:nvCxnSpPr>
        <xdr:cNvPr id="14" name="Conexão recta unidireccional 21">
          <a:extLst>
            <a:ext uri="{FF2B5EF4-FFF2-40B4-BE49-F238E27FC236}">
              <a16:creationId xmlns:a16="http://schemas.microsoft.com/office/drawing/2014/main" id="{00000000-0008-0000-2700-00000E000000}"/>
            </a:ext>
          </a:extLst>
        </xdr:cNvPr>
        <xdr:cNvCxnSpPr>
          <a:cxnSpLocks noChangeShapeType="1"/>
        </xdr:cNvCxnSpPr>
      </xdr:nvCxnSpPr>
      <xdr:spPr bwMode="auto">
        <a:xfrm>
          <a:off x="3581400" y="3769703"/>
          <a:ext cx="109537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12780</xdr:colOff>
      <xdr:row>31</xdr:row>
      <xdr:rowOff>0</xdr:rowOff>
    </xdr:from>
    <xdr:to>
      <xdr:col>14</xdr:col>
      <xdr:colOff>131883</xdr:colOff>
      <xdr:row>31</xdr:row>
      <xdr:rowOff>733</xdr:rowOff>
    </xdr:to>
    <xdr:cxnSp macro="">
      <xdr:nvCxnSpPr>
        <xdr:cNvPr id="15" name="Conexão recta unidireccional 21">
          <a:extLst>
            <a:ext uri="{FF2B5EF4-FFF2-40B4-BE49-F238E27FC236}">
              <a16:creationId xmlns:a16="http://schemas.microsoft.com/office/drawing/2014/main" id="{00000000-0008-0000-2700-00000F000000}"/>
            </a:ext>
          </a:extLst>
        </xdr:cNvPr>
        <xdr:cNvCxnSpPr>
          <a:cxnSpLocks noChangeShapeType="1"/>
        </xdr:cNvCxnSpPr>
      </xdr:nvCxnSpPr>
      <xdr:spPr bwMode="auto">
        <a:xfrm flipV="1">
          <a:off x="5461080" y="6629400"/>
          <a:ext cx="985878" cy="733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359019</xdr:colOff>
      <xdr:row>15</xdr:row>
      <xdr:rowOff>146539</xdr:rowOff>
    </xdr:from>
    <xdr:to>
      <xdr:col>11</xdr:col>
      <xdr:colOff>359019</xdr:colOff>
      <xdr:row>17</xdr:row>
      <xdr:rowOff>0</xdr:rowOff>
    </xdr:to>
    <xdr:cxnSp macro="">
      <xdr:nvCxnSpPr>
        <xdr:cNvPr id="16" name="Conexão reta 15">
          <a:extLst>
            <a:ext uri="{FF2B5EF4-FFF2-40B4-BE49-F238E27FC236}">
              <a16:creationId xmlns:a16="http://schemas.microsoft.com/office/drawing/2014/main" id="{00000000-0008-0000-2700-000010000000}"/>
            </a:ext>
          </a:extLst>
        </xdr:cNvPr>
        <xdr:cNvCxnSpPr/>
      </xdr:nvCxnSpPr>
      <xdr:spPr>
        <a:xfrm>
          <a:off x="5054844" y="3070714"/>
          <a:ext cx="0" cy="3678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7327</xdr:colOff>
      <xdr:row>11</xdr:row>
      <xdr:rowOff>190500</xdr:rowOff>
    </xdr:from>
    <xdr:to>
      <xdr:col>16</xdr:col>
      <xdr:colOff>64477</xdr:colOff>
      <xdr:row>11</xdr:row>
      <xdr:rowOff>190500</xdr:rowOff>
    </xdr:to>
    <xdr:cxnSp macro="">
      <xdr:nvCxnSpPr>
        <xdr:cNvPr id="17" name="Conexão recta unidireccional 21">
          <a:extLst>
            <a:ext uri="{FF2B5EF4-FFF2-40B4-BE49-F238E27FC236}">
              <a16:creationId xmlns:a16="http://schemas.microsoft.com/office/drawing/2014/main" id="{00000000-0008-0000-2700-000011000000}"/>
            </a:ext>
          </a:extLst>
        </xdr:cNvPr>
        <xdr:cNvCxnSpPr>
          <a:cxnSpLocks noChangeShapeType="1"/>
        </xdr:cNvCxnSpPr>
      </xdr:nvCxnSpPr>
      <xdr:spPr bwMode="auto">
        <a:xfrm>
          <a:off x="5455627" y="2085975"/>
          <a:ext cx="1828800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480647</xdr:colOff>
      <xdr:row>21</xdr:row>
      <xdr:rowOff>158994</xdr:rowOff>
    </xdr:from>
    <xdr:to>
      <xdr:col>14</xdr:col>
      <xdr:colOff>160461</xdr:colOff>
      <xdr:row>21</xdr:row>
      <xdr:rowOff>158994</xdr:rowOff>
    </xdr:to>
    <xdr:cxnSp macro="">
      <xdr:nvCxnSpPr>
        <xdr:cNvPr id="18" name="Conexão recta unidireccional 21">
          <a:extLst>
            <a:ext uri="{FF2B5EF4-FFF2-40B4-BE49-F238E27FC236}">
              <a16:creationId xmlns:a16="http://schemas.microsoft.com/office/drawing/2014/main" id="{00000000-0008-0000-2700-000012000000}"/>
            </a:ext>
          </a:extLst>
        </xdr:cNvPr>
        <xdr:cNvCxnSpPr>
          <a:cxnSpLocks noChangeShapeType="1"/>
        </xdr:cNvCxnSpPr>
      </xdr:nvCxnSpPr>
      <xdr:spPr bwMode="auto">
        <a:xfrm>
          <a:off x="5176472" y="4626219"/>
          <a:ext cx="1299064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388327</xdr:colOff>
      <xdr:row>37</xdr:row>
      <xdr:rowOff>73270</xdr:rowOff>
    </xdr:from>
    <xdr:to>
      <xdr:col>14</xdr:col>
      <xdr:colOff>153865</xdr:colOff>
      <xdr:row>37</xdr:row>
      <xdr:rowOff>73270</xdr:rowOff>
    </xdr:to>
    <xdr:cxnSp macro="">
      <xdr:nvCxnSpPr>
        <xdr:cNvPr id="19" name="Conexão recta unidireccional 21">
          <a:extLst>
            <a:ext uri="{FF2B5EF4-FFF2-40B4-BE49-F238E27FC236}">
              <a16:creationId xmlns:a16="http://schemas.microsoft.com/office/drawing/2014/main" id="{00000000-0008-0000-2700-000013000000}"/>
            </a:ext>
          </a:extLst>
        </xdr:cNvPr>
        <xdr:cNvCxnSpPr>
          <a:cxnSpLocks noChangeShapeType="1"/>
        </xdr:cNvCxnSpPr>
      </xdr:nvCxnSpPr>
      <xdr:spPr bwMode="auto">
        <a:xfrm>
          <a:off x="5084152" y="7959970"/>
          <a:ext cx="1384788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29308</xdr:colOff>
      <xdr:row>33</xdr:row>
      <xdr:rowOff>146539</xdr:rowOff>
    </xdr:from>
    <xdr:to>
      <xdr:col>14</xdr:col>
      <xdr:colOff>175846</xdr:colOff>
      <xdr:row>33</xdr:row>
      <xdr:rowOff>146539</xdr:rowOff>
    </xdr:to>
    <xdr:cxnSp macro="">
      <xdr:nvCxnSpPr>
        <xdr:cNvPr id="20" name="Conexão recta unidireccional 21">
          <a:extLst>
            <a:ext uri="{FF2B5EF4-FFF2-40B4-BE49-F238E27FC236}">
              <a16:creationId xmlns:a16="http://schemas.microsoft.com/office/drawing/2014/main" id="{00000000-0008-0000-2700-000014000000}"/>
            </a:ext>
          </a:extLst>
        </xdr:cNvPr>
        <xdr:cNvCxnSpPr>
          <a:cxnSpLocks noChangeShapeType="1"/>
        </xdr:cNvCxnSpPr>
      </xdr:nvCxnSpPr>
      <xdr:spPr bwMode="auto">
        <a:xfrm>
          <a:off x="3601183" y="7290289"/>
          <a:ext cx="2889738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7327</xdr:colOff>
      <xdr:row>24</xdr:row>
      <xdr:rowOff>131885</xdr:rowOff>
    </xdr:from>
    <xdr:to>
      <xdr:col>16</xdr:col>
      <xdr:colOff>36635</xdr:colOff>
      <xdr:row>24</xdr:row>
      <xdr:rowOff>131885</xdr:rowOff>
    </xdr:to>
    <xdr:cxnSp macro="">
      <xdr:nvCxnSpPr>
        <xdr:cNvPr id="21" name="Conexão recta unidireccional 21">
          <a:extLst>
            <a:ext uri="{FF2B5EF4-FFF2-40B4-BE49-F238E27FC236}">
              <a16:creationId xmlns:a16="http://schemas.microsoft.com/office/drawing/2014/main" id="{00000000-0008-0000-2700-000015000000}"/>
            </a:ext>
          </a:extLst>
        </xdr:cNvPr>
        <xdr:cNvCxnSpPr>
          <a:cxnSpLocks noChangeShapeType="1"/>
        </xdr:cNvCxnSpPr>
      </xdr:nvCxnSpPr>
      <xdr:spPr bwMode="auto">
        <a:xfrm>
          <a:off x="5455627" y="5370635"/>
          <a:ext cx="1800958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750278</xdr:colOff>
      <xdr:row>17</xdr:row>
      <xdr:rowOff>178777</xdr:rowOff>
    </xdr:from>
    <xdr:to>
      <xdr:col>16</xdr:col>
      <xdr:colOff>54953</xdr:colOff>
      <xdr:row>17</xdr:row>
      <xdr:rowOff>178777</xdr:rowOff>
    </xdr:to>
    <xdr:cxnSp macro="">
      <xdr:nvCxnSpPr>
        <xdr:cNvPr id="22" name="Conexão recta unidireccional 21">
          <a:extLst>
            <a:ext uri="{FF2B5EF4-FFF2-40B4-BE49-F238E27FC236}">
              <a16:creationId xmlns:a16="http://schemas.microsoft.com/office/drawing/2014/main" id="{00000000-0008-0000-2700-000016000000}"/>
            </a:ext>
          </a:extLst>
        </xdr:cNvPr>
        <xdr:cNvCxnSpPr>
          <a:cxnSpLocks noChangeShapeType="1"/>
        </xdr:cNvCxnSpPr>
      </xdr:nvCxnSpPr>
      <xdr:spPr bwMode="auto">
        <a:xfrm>
          <a:off x="5446103" y="3617302"/>
          <a:ext cx="1828800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2931</xdr:colOff>
      <xdr:row>20</xdr:row>
      <xdr:rowOff>192698</xdr:rowOff>
    </xdr:from>
    <xdr:to>
      <xdr:col>10</xdr:col>
      <xdr:colOff>126756</xdr:colOff>
      <xdr:row>20</xdr:row>
      <xdr:rowOff>192698</xdr:rowOff>
    </xdr:to>
    <xdr:cxnSp macro="">
      <xdr:nvCxnSpPr>
        <xdr:cNvPr id="23" name="Conexão recta unidireccional 21">
          <a:extLst>
            <a:ext uri="{FF2B5EF4-FFF2-40B4-BE49-F238E27FC236}">
              <a16:creationId xmlns:a16="http://schemas.microsoft.com/office/drawing/2014/main" id="{00000000-0008-0000-2700-000017000000}"/>
            </a:ext>
          </a:extLst>
        </xdr:cNvPr>
        <xdr:cNvCxnSpPr>
          <a:cxnSpLocks noChangeShapeType="1"/>
        </xdr:cNvCxnSpPr>
      </xdr:nvCxnSpPr>
      <xdr:spPr bwMode="auto">
        <a:xfrm>
          <a:off x="3574806" y="4402748"/>
          <a:ext cx="109537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388327</xdr:colOff>
      <xdr:row>32</xdr:row>
      <xdr:rowOff>7327</xdr:rowOff>
    </xdr:from>
    <xdr:to>
      <xdr:col>11</xdr:col>
      <xdr:colOff>388327</xdr:colOff>
      <xdr:row>37</xdr:row>
      <xdr:rowOff>65942</xdr:rowOff>
    </xdr:to>
    <xdr:cxnSp macro="">
      <xdr:nvCxnSpPr>
        <xdr:cNvPr id="24" name="Conexão reta 23">
          <a:extLst>
            <a:ext uri="{FF2B5EF4-FFF2-40B4-BE49-F238E27FC236}">
              <a16:creationId xmlns:a16="http://schemas.microsoft.com/office/drawing/2014/main" id="{00000000-0008-0000-2700-000018000000}"/>
            </a:ext>
          </a:extLst>
        </xdr:cNvPr>
        <xdr:cNvCxnSpPr/>
      </xdr:nvCxnSpPr>
      <xdr:spPr>
        <a:xfrm>
          <a:off x="5084152" y="6893902"/>
          <a:ext cx="0" cy="105874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14654</xdr:colOff>
      <xdr:row>38</xdr:row>
      <xdr:rowOff>146538</xdr:rowOff>
    </xdr:from>
    <xdr:to>
      <xdr:col>14</xdr:col>
      <xdr:colOff>161192</xdr:colOff>
      <xdr:row>38</xdr:row>
      <xdr:rowOff>146538</xdr:rowOff>
    </xdr:to>
    <xdr:cxnSp macro="">
      <xdr:nvCxnSpPr>
        <xdr:cNvPr id="25" name="Conexão recta unidireccional 21">
          <a:extLst>
            <a:ext uri="{FF2B5EF4-FFF2-40B4-BE49-F238E27FC236}">
              <a16:creationId xmlns:a16="http://schemas.microsoft.com/office/drawing/2014/main" id="{00000000-0008-0000-2700-000019000000}"/>
            </a:ext>
          </a:extLst>
        </xdr:cNvPr>
        <xdr:cNvCxnSpPr>
          <a:cxnSpLocks noChangeShapeType="1"/>
        </xdr:cNvCxnSpPr>
      </xdr:nvCxnSpPr>
      <xdr:spPr bwMode="auto">
        <a:xfrm>
          <a:off x="3586529" y="8290413"/>
          <a:ext cx="2889738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471854</xdr:colOff>
      <xdr:row>21</xdr:row>
      <xdr:rowOff>175846</xdr:rowOff>
    </xdr:from>
    <xdr:to>
      <xdr:col>11</xdr:col>
      <xdr:colOff>472125</xdr:colOff>
      <xdr:row>24</xdr:row>
      <xdr:rowOff>7327</xdr:rowOff>
    </xdr:to>
    <xdr:cxnSp macro="">
      <xdr:nvCxnSpPr>
        <xdr:cNvPr id="26" name="Conexão reta 25">
          <a:extLst>
            <a:ext uri="{FF2B5EF4-FFF2-40B4-BE49-F238E27FC236}">
              <a16:creationId xmlns:a16="http://schemas.microsoft.com/office/drawing/2014/main" id="{00000000-0008-0000-2700-00001A000000}"/>
            </a:ext>
          </a:extLst>
        </xdr:cNvPr>
        <xdr:cNvCxnSpPr/>
      </xdr:nvCxnSpPr>
      <xdr:spPr>
        <a:xfrm flipH="1">
          <a:off x="5167679" y="4643071"/>
          <a:ext cx="271" cy="60300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14654</xdr:colOff>
      <xdr:row>26</xdr:row>
      <xdr:rowOff>117231</xdr:rowOff>
    </xdr:from>
    <xdr:to>
      <xdr:col>14</xdr:col>
      <xdr:colOff>133757</xdr:colOff>
      <xdr:row>26</xdr:row>
      <xdr:rowOff>117964</xdr:rowOff>
    </xdr:to>
    <xdr:cxnSp macro="">
      <xdr:nvCxnSpPr>
        <xdr:cNvPr id="27" name="Conexão recta unidireccional 21">
          <a:extLst>
            <a:ext uri="{FF2B5EF4-FFF2-40B4-BE49-F238E27FC236}">
              <a16:creationId xmlns:a16="http://schemas.microsoft.com/office/drawing/2014/main" id="{00000000-0008-0000-2700-00001B000000}"/>
            </a:ext>
          </a:extLst>
        </xdr:cNvPr>
        <xdr:cNvCxnSpPr>
          <a:cxnSpLocks noChangeShapeType="1"/>
        </xdr:cNvCxnSpPr>
      </xdr:nvCxnSpPr>
      <xdr:spPr bwMode="auto">
        <a:xfrm flipV="1">
          <a:off x="5462954" y="5870331"/>
          <a:ext cx="985878" cy="733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9525</xdr:colOff>
      <xdr:row>22</xdr:row>
      <xdr:rowOff>133350</xdr:rowOff>
    </xdr:from>
    <xdr:to>
      <xdr:col>6</xdr:col>
      <xdr:colOff>9525</xdr:colOff>
      <xdr:row>22</xdr:row>
      <xdr:rowOff>133350</xdr:rowOff>
    </xdr:to>
    <xdr:cxnSp macro="">
      <xdr:nvCxnSpPr>
        <xdr:cNvPr id="28" name="Conexão recta unidireccional 25">
          <a:extLst>
            <a:ext uri="{FF2B5EF4-FFF2-40B4-BE49-F238E27FC236}">
              <a16:creationId xmlns:a16="http://schemas.microsoft.com/office/drawing/2014/main" id="{00000000-0008-0000-2700-00001C000000}"/>
            </a:ext>
          </a:extLst>
        </xdr:cNvPr>
        <xdr:cNvCxnSpPr>
          <a:cxnSpLocks noChangeShapeType="1"/>
        </xdr:cNvCxnSpPr>
      </xdr:nvCxnSpPr>
      <xdr:spPr bwMode="auto">
        <a:xfrm>
          <a:off x="1581150" y="4857750"/>
          <a:ext cx="1009650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32</xdr:row>
      <xdr:rowOff>171450</xdr:rowOff>
    </xdr:from>
    <xdr:to>
      <xdr:col>6</xdr:col>
      <xdr:colOff>0</xdr:colOff>
      <xdr:row>32</xdr:row>
      <xdr:rowOff>171450</xdr:rowOff>
    </xdr:to>
    <xdr:cxnSp macro="">
      <xdr:nvCxnSpPr>
        <xdr:cNvPr id="29" name="Conexão recta unidireccional 25">
          <a:extLst>
            <a:ext uri="{FF2B5EF4-FFF2-40B4-BE49-F238E27FC236}">
              <a16:creationId xmlns:a16="http://schemas.microsoft.com/office/drawing/2014/main" id="{00000000-0008-0000-2700-00001D000000}"/>
            </a:ext>
          </a:extLst>
        </xdr:cNvPr>
        <xdr:cNvCxnSpPr>
          <a:cxnSpLocks noChangeShapeType="1"/>
        </xdr:cNvCxnSpPr>
      </xdr:nvCxnSpPr>
      <xdr:spPr bwMode="auto">
        <a:xfrm>
          <a:off x="1571625" y="7058025"/>
          <a:ext cx="1009650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5129</xdr:colOff>
      <xdr:row>46</xdr:row>
      <xdr:rowOff>133350</xdr:rowOff>
    </xdr:from>
    <xdr:to>
      <xdr:col>10</xdr:col>
      <xdr:colOff>109904</xdr:colOff>
      <xdr:row>46</xdr:row>
      <xdr:rowOff>133350</xdr:rowOff>
    </xdr:to>
    <xdr:cxnSp macro="">
      <xdr:nvCxnSpPr>
        <xdr:cNvPr id="32" name="Conexão recta unidireccional 21">
          <a:extLst>
            <a:ext uri="{FF2B5EF4-FFF2-40B4-BE49-F238E27FC236}">
              <a16:creationId xmlns:a16="http://schemas.microsoft.com/office/drawing/2014/main" id="{00000000-0008-0000-2700-000020000000}"/>
            </a:ext>
          </a:extLst>
        </xdr:cNvPr>
        <xdr:cNvCxnSpPr>
          <a:cxnSpLocks noChangeShapeType="1"/>
        </xdr:cNvCxnSpPr>
      </xdr:nvCxnSpPr>
      <xdr:spPr bwMode="auto">
        <a:xfrm>
          <a:off x="6930364" y="1847850"/>
          <a:ext cx="1964952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12456</xdr:colOff>
      <xdr:row>50</xdr:row>
      <xdr:rowOff>109793</xdr:rowOff>
    </xdr:from>
    <xdr:to>
      <xdr:col>6</xdr:col>
      <xdr:colOff>12456</xdr:colOff>
      <xdr:row>50</xdr:row>
      <xdr:rowOff>109793</xdr:rowOff>
    </xdr:to>
    <xdr:cxnSp macro="">
      <xdr:nvCxnSpPr>
        <xdr:cNvPr id="33" name="Conexão recta unidireccional 25">
          <a:extLst>
            <a:ext uri="{FF2B5EF4-FFF2-40B4-BE49-F238E27FC236}">
              <a16:creationId xmlns:a16="http://schemas.microsoft.com/office/drawing/2014/main" id="{00000000-0008-0000-2700-000021000000}"/>
            </a:ext>
          </a:extLst>
        </xdr:cNvPr>
        <xdr:cNvCxnSpPr>
          <a:cxnSpLocks noChangeShapeType="1"/>
        </xdr:cNvCxnSpPr>
      </xdr:nvCxnSpPr>
      <xdr:spPr bwMode="auto">
        <a:xfrm>
          <a:off x="2107956" y="2586293"/>
          <a:ext cx="279026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22412</xdr:colOff>
      <xdr:row>45</xdr:row>
      <xdr:rowOff>66675</xdr:rowOff>
    </xdr:from>
    <xdr:to>
      <xdr:col>14</xdr:col>
      <xdr:colOff>140677</xdr:colOff>
      <xdr:row>45</xdr:row>
      <xdr:rowOff>67235</xdr:rowOff>
    </xdr:to>
    <xdr:cxnSp macro="">
      <xdr:nvCxnSpPr>
        <xdr:cNvPr id="34" name="Conexão recta unidireccional 26">
          <a:extLst>
            <a:ext uri="{FF2B5EF4-FFF2-40B4-BE49-F238E27FC236}">
              <a16:creationId xmlns:a16="http://schemas.microsoft.com/office/drawing/2014/main" id="{00000000-0008-0000-2700-000022000000}"/>
            </a:ext>
          </a:extLst>
        </xdr:cNvPr>
        <xdr:cNvCxnSpPr>
          <a:cxnSpLocks noChangeShapeType="1"/>
        </xdr:cNvCxnSpPr>
      </xdr:nvCxnSpPr>
      <xdr:spPr bwMode="auto">
        <a:xfrm flipV="1">
          <a:off x="6947647" y="1590675"/>
          <a:ext cx="5037648" cy="56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1098176</xdr:colOff>
      <xdr:row>65</xdr:row>
      <xdr:rowOff>100853</xdr:rowOff>
    </xdr:from>
    <xdr:to>
      <xdr:col>10</xdr:col>
      <xdr:colOff>117231</xdr:colOff>
      <xdr:row>65</xdr:row>
      <xdr:rowOff>117231</xdr:rowOff>
    </xdr:to>
    <xdr:cxnSp macro="">
      <xdr:nvCxnSpPr>
        <xdr:cNvPr id="35" name="Conexão reta unidirecional 34">
          <a:extLst>
            <a:ext uri="{FF2B5EF4-FFF2-40B4-BE49-F238E27FC236}">
              <a16:creationId xmlns:a16="http://schemas.microsoft.com/office/drawing/2014/main" id="{00000000-0008-0000-2700-000023000000}"/>
            </a:ext>
          </a:extLst>
        </xdr:cNvPr>
        <xdr:cNvCxnSpPr/>
      </xdr:nvCxnSpPr>
      <xdr:spPr>
        <a:xfrm>
          <a:off x="6914029" y="5434853"/>
          <a:ext cx="1988614" cy="16378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46</xdr:row>
      <xdr:rowOff>152400</xdr:rowOff>
    </xdr:from>
    <xdr:to>
      <xdr:col>14</xdr:col>
      <xdr:colOff>161925</xdr:colOff>
      <xdr:row>46</xdr:row>
      <xdr:rowOff>152400</xdr:rowOff>
    </xdr:to>
    <xdr:cxnSp macro="">
      <xdr:nvCxnSpPr>
        <xdr:cNvPr id="36" name="Conexão reta unidirecional 35">
          <a:extLst>
            <a:ext uri="{FF2B5EF4-FFF2-40B4-BE49-F238E27FC236}">
              <a16:creationId xmlns:a16="http://schemas.microsoft.com/office/drawing/2014/main" id="{00000000-0008-0000-2700-000024000000}"/>
            </a:ext>
          </a:extLst>
        </xdr:cNvPr>
        <xdr:cNvCxnSpPr/>
      </xdr:nvCxnSpPr>
      <xdr:spPr>
        <a:xfrm>
          <a:off x="10655113" y="1866900"/>
          <a:ext cx="1351430" cy="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8059</xdr:colOff>
      <xdr:row>59</xdr:row>
      <xdr:rowOff>142142</xdr:rowOff>
    </xdr:from>
    <xdr:to>
      <xdr:col>11</xdr:col>
      <xdr:colOff>141409</xdr:colOff>
      <xdr:row>59</xdr:row>
      <xdr:rowOff>142142</xdr:rowOff>
    </xdr:to>
    <xdr:cxnSp macro="">
      <xdr:nvCxnSpPr>
        <xdr:cNvPr id="37" name="Conexão reta 36">
          <a:extLst>
            <a:ext uri="{FF2B5EF4-FFF2-40B4-BE49-F238E27FC236}">
              <a16:creationId xmlns:a16="http://schemas.microsoft.com/office/drawing/2014/main" id="{00000000-0008-0000-2700-000025000000}"/>
            </a:ext>
          </a:extLst>
        </xdr:cNvPr>
        <xdr:cNvCxnSpPr/>
      </xdr:nvCxnSpPr>
      <xdr:spPr>
        <a:xfrm>
          <a:off x="6933294" y="4333142"/>
          <a:ext cx="292361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142142</xdr:colOff>
      <xdr:row>59</xdr:row>
      <xdr:rowOff>145805</xdr:rowOff>
    </xdr:from>
    <xdr:to>
      <xdr:col>11</xdr:col>
      <xdr:colOff>142144</xdr:colOff>
      <xdr:row>60</xdr:row>
      <xdr:rowOff>232264</xdr:rowOff>
    </xdr:to>
    <xdr:cxnSp macro="">
      <xdr:nvCxnSpPr>
        <xdr:cNvPr id="38" name="Conexão reta unidirecional 37">
          <a:extLst>
            <a:ext uri="{FF2B5EF4-FFF2-40B4-BE49-F238E27FC236}">
              <a16:creationId xmlns:a16="http://schemas.microsoft.com/office/drawing/2014/main" id="{00000000-0008-0000-2700-000026000000}"/>
            </a:ext>
          </a:extLst>
        </xdr:cNvPr>
        <xdr:cNvCxnSpPr/>
      </xdr:nvCxnSpPr>
      <xdr:spPr bwMode="auto">
        <a:xfrm flipH="1">
          <a:off x="9857642" y="4336805"/>
          <a:ext cx="2" cy="238859"/>
        </a:xfrm>
        <a:prstGeom prst="straightConnector1">
          <a:avLst/>
        </a:prstGeom>
        <a:noFill/>
        <a:ln w="12700" cap="sq">
          <a:solidFill>
            <a:srgbClr val="000000"/>
          </a:solidFill>
          <a:prstDash val="solid"/>
          <a:miter lim="800000"/>
          <a:headEnd/>
          <a:tailEnd type="triangle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374539</xdr:colOff>
      <xdr:row>52</xdr:row>
      <xdr:rowOff>143141</xdr:rowOff>
    </xdr:from>
    <xdr:to>
      <xdr:col>14</xdr:col>
      <xdr:colOff>98314</xdr:colOff>
      <xdr:row>52</xdr:row>
      <xdr:rowOff>143143</xdr:rowOff>
    </xdr:to>
    <xdr:cxnSp macro="">
      <xdr:nvCxnSpPr>
        <xdr:cNvPr id="39" name="Conexão recta unidireccional 21">
          <a:extLst>
            <a:ext uri="{FF2B5EF4-FFF2-40B4-BE49-F238E27FC236}">
              <a16:creationId xmlns:a16="http://schemas.microsoft.com/office/drawing/2014/main" id="{00000000-0008-0000-2700-000027000000}"/>
            </a:ext>
          </a:extLst>
        </xdr:cNvPr>
        <xdr:cNvCxnSpPr>
          <a:cxnSpLocks noChangeShapeType="1"/>
        </xdr:cNvCxnSpPr>
      </xdr:nvCxnSpPr>
      <xdr:spPr bwMode="auto">
        <a:xfrm flipV="1">
          <a:off x="10090039" y="3000641"/>
          <a:ext cx="1852893" cy="2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359019</xdr:colOff>
      <xdr:row>49</xdr:row>
      <xdr:rowOff>7327</xdr:rowOff>
    </xdr:from>
    <xdr:to>
      <xdr:col>11</xdr:col>
      <xdr:colOff>359020</xdr:colOff>
      <xdr:row>51</xdr:row>
      <xdr:rowOff>183174</xdr:rowOff>
    </xdr:to>
    <xdr:cxnSp macro="">
      <xdr:nvCxnSpPr>
        <xdr:cNvPr id="40" name="Conexão reta 39">
          <a:extLst>
            <a:ext uri="{FF2B5EF4-FFF2-40B4-BE49-F238E27FC236}">
              <a16:creationId xmlns:a16="http://schemas.microsoft.com/office/drawing/2014/main" id="{00000000-0008-0000-2700-000028000000}"/>
            </a:ext>
          </a:extLst>
        </xdr:cNvPr>
        <xdr:cNvCxnSpPr/>
      </xdr:nvCxnSpPr>
      <xdr:spPr>
        <a:xfrm>
          <a:off x="10074519" y="2293327"/>
          <a:ext cx="1" cy="556847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7326</xdr:colOff>
      <xdr:row>57</xdr:row>
      <xdr:rowOff>102577</xdr:rowOff>
    </xdr:from>
    <xdr:to>
      <xdr:col>14</xdr:col>
      <xdr:colOff>161192</xdr:colOff>
      <xdr:row>57</xdr:row>
      <xdr:rowOff>102577</xdr:rowOff>
    </xdr:to>
    <xdr:cxnSp macro="">
      <xdr:nvCxnSpPr>
        <xdr:cNvPr id="41" name="Conexão recta unidireccional 21">
          <a:extLst>
            <a:ext uri="{FF2B5EF4-FFF2-40B4-BE49-F238E27FC236}">
              <a16:creationId xmlns:a16="http://schemas.microsoft.com/office/drawing/2014/main" id="{00000000-0008-0000-2700-000029000000}"/>
            </a:ext>
          </a:extLst>
        </xdr:cNvPr>
        <xdr:cNvCxnSpPr>
          <a:cxnSpLocks noChangeShapeType="1"/>
        </xdr:cNvCxnSpPr>
      </xdr:nvCxnSpPr>
      <xdr:spPr bwMode="auto">
        <a:xfrm>
          <a:off x="10652914" y="3912577"/>
          <a:ext cx="1352896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359018</xdr:colOff>
      <xdr:row>51</xdr:row>
      <xdr:rowOff>194897</xdr:rowOff>
    </xdr:from>
    <xdr:to>
      <xdr:col>14</xdr:col>
      <xdr:colOff>87923</xdr:colOff>
      <xdr:row>51</xdr:row>
      <xdr:rowOff>194897</xdr:rowOff>
    </xdr:to>
    <xdr:cxnSp macro="">
      <xdr:nvCxnSpPr>
        <xdr:cNvPr id="42" name="Conexão recta unidireccional 21">
          <a:extLst>
            <a:ext uri="{FF2B5EF4-FFF2-40B4-BE49-F238E27FC236}">
              <a16:creationId xmlns:a16="http://schemas.microsoft.com/office/drawing/2014/main" id="{00000000-0008-0000-2700-00002A000000}"/>
            </a:ext>
          </a:extLst>
        </xdr:cNvPr>
        <xdr:cNvCxnSpPr>
          <a:cxnSpLocks noChangeShapeType="1"/>
        </xdr:cNvCxnSpPr>
      </xdr:nvCxnSpPr>
      <xdr:spPr bwMode="auto">
        <a:xfrm>
          <a:off x="10074518" y="2861897"/>
          <a:ext cx="1858023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20849</xdr:colOff>
      <xdr:row>52</xdr:row>
      <xdr:rowOff>38434</xdr:rowOff>
    </xdr:from>
    <xdr:to>
      <xdr:col>14</xdr:col>
      <xdr:colOff>90121</xdr:colOff>
      <xdr:row>52</xdr:row>
      <xdr:rowOff>38434</xdr:rowOff>
    </xdr:to>
    <xdr:cxnSp macro="">
      <xdr:nvCxnSpPr>
        <xdr:cNvPr id="43" name="Conexão recta unidireccional 21">
          <a:extLst>
            <a:ext uri="{FF2B5EF4-FFF2-40B4-BE49-F238E27FC236}">
              <a16:creationId xmlns:a16="http://schemas.microsoft.com/office/drawing/2014/main" id="{00000000-0008-0000-2700-00002B000000}"/>
            </a:ext>
          </a:extLst>
        </xdr:cNvPr>
        <xdr:cNvCxnSpPr>
          <a:cxnSpLocks noChangeShapeType="1"/>
        </xdr:cNvCxnSpPr>
      </xdr:nvCxnSpPr>
      <xdr:spPr bwMode="auto">
        <a:xfrm>
          <a:off x="6946084" y="2895934"/>
          <a:ext cx="4988655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9525</xdr:colOff>
      <xdr:row>55</xdr:row>
      <xdr:rowOff>74003</xdr:rowOff>
    </xdr:from>
    <xdr:to>
      <xdr:col>10</xdr:col>
      <xdr:colOff>133350</xdr:colOff>
      <xdr:row>55</xdr:row>
      <xdr:rowOff>74003</xdr:rowOff>
    </xdr:to>
    <xdr:cxnSp macro="">
      <xdr:nvCxnSpPr>
        <xdr:cNvPr id="44" name="Conexão recta unidireccional 21">
          <a:extLst>
            <a:ext uri="{FF2B5EF4-FFF2-40B4-BE49-F238E27FC236}">
              <a16:creationId xmlns:a16="http://schemas.microsoft.com/office/drawing/2014/main" id="{00000000-0008-0000-2700-00002C000000}"/>
            </a:ext>
          </a:extLst>
        </xdr:cNvPr>
        <xdr:cNvCxnSpPr>
          <a:cxnSpLocks noChangeShapeType="1"/>
        </xdr:cNvCxnSpPr>
      </xdr:nvCxnSpPr>
      <xdr:spPr bwMode="auto">
        <a:xfrm>
          <a:off x="6934760" y="3503003"/>
          <a:ext cx="1984002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12780</xdr:colOff>
      <xdr:row>68</xdr:row>
      <xdr:rowOff>0</xdr:rowOff>
    </xdr:from>
    <xdr:to>
      <xdr:col>14</xdr:col>
      <xdr:colOff>131883</xdr:colOff>
      <xdr:row>68</xdr:row>
      <xdr:rowOff>733</xdr:rowOff>
    </xdr:to>
    <xdr:cxnSp macro="">
      <xdr:nvCxnSpPr>
        <xdr:cNvPr id="45" name="Conexão recta unidireccional 21">
          <a:extLst>
            <a:ext uri="{FF2B5EF4-FFF2-40B4-BE49-F238E27FC236}">
              <a16:creationId xmlns:a16="http://schemas.microsoft.com/office/drawing/2014/main" id="{00000000-0008-0000-2700-00002D000000}"/>
            </a:ext>
          </a:extLst>
        </xdr:cNvPr>
        <xdr:cNvCxnSpPr>
          <a:cxnSpLocks noChangeShapeType="1"/>
        </xdr:cNvCxnSpPr>
      </xdr:nvCxnSpPr>
      <xdr:spPr bwMode="auto">
        <a:xfrm flipV="1">
          <a:off x="10658368" y="5905500"/>
          <a:ext cx="1318133" cy="733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359019</xdr:colOff>
      <xdr:row>52</xdr:row>
      <xdr:rowOff>146539</xdr:rowOff>
    </xdr:from>
    <xdr:to>
      <xdr:col>11</xdr:col>
      <xdr:colOff>359019</xdr:colOff>
      <xdr:row>54</xdr:row>
      <xdr:rowOff>0</xdr:rowOff>
    </xdr:to>
    <xdr:cxnSp macro="">
      <xdr:nvCxnSpPr>
        <xdr:cNvPr id="46" name="Conexão reta 45">
          <a:extLst>
            <a:ext uri="{FF2B5EF4-FFF2-40B4-BE49-F238E27FC236}">
              <a16:creationId xmlns:a16="http://schemas.microsoft.com/office/drawing/2014/main" id="{00000000-0008-0000-2700-00002E000000}"/>
            </a:ext>
          </a:extLst>
        </xdr:cNvPr>
        <xdr:cNvCxnSpPr/>
      </xdr:nvCxnSpPr>
      <xdr:spPr>
        <a:xfrm>
          <a:off x="10074519" y="3004039"/>
          <a:ext cx="0" cy="23446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7327</xdr:colOff>
      <xdr:row>48</xdr:row>
      <xdr:rowOff>190500</xdr:rowOff>
    </xdr:from>
    <xdr:to>
      <xdr:col>16</xdr:col>
      <xdr:colOff>64477</xdr:colOff>
      <xdr:row>48</xdr:row>
      <xdr:rowOff>190500</xdr:rowOff>
    </xdr:to>
    <xdr:cxnSp macro="">
      <xdr:nvCxnSpPr>
        <xdr:cNvPr id="47" name="Conexão recta unidireccional 21">
          <a:extLst>
            <a:ext uri="{FF2B5EF4-FFF2-40B4-BE49-F238E27FC236}">
              <a16:creationId xmlns:a16="http://schemas.microsoft.com/office/drawing/2014/main" id="{00000000-0008-0000-2700-00002F000000}"/>
            </a:ext>
          </a:extLst>
        </xdr:cNvPr>
        <xdr:cNvCxnSpPr>
          <a:cxnSpLocks noChangeShapeType="1"/>
        </xdr:cNvCxnSpPr>
      </xdr:nvCxnSpPr>
      <xdr:spPr bwMode="auto">
        <a:xfrm>
          <a:off x="10652915" y="2286000"/>
          <a:ext cx="2735356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480647</xdr:colOff>
      <xdr:row>58</xdr:row>
      <xdr:rowOff>158994</xdr:rowOff>
    </xdr:from>
    <xdr:to>
      <xdr:col>14</xdr:col>
      <xdr:colOff>160461</xdr:colOff>
      <xdr:row>58</xdr:row>
      <xdr:rowOff>158994</xdr:rowOff>
    </xdr:to>
    <xdr:cxnSp macro="">
      <xdr:nvCxnSpPr>
        <xdr:cNvPr id="48" name="Conexão recta unidireccional 21">
          <a:extLst>
            <a:ext uri="{FF2B5EF4-FFF2-40B4-BE49-F238E27FC236}">
              <a16:creationId xmlns:a16="http://schemas.microsoft.com/office/drawing/2014/main" id="{00000000-0008-0000-2700-000030000000}"/>
            </a:ext>
          </a:extLst>
        </xdr:cNvPr>
        <xdr:cNvCxnSpPr>
          <a:cxnSpLocks noChangeShapeType="1"/>
        </xdr:cNvCxnSpPr>
      </xdr:nvCxnSpPr>
      <xdr:spPr bwMode="auto">
        <a:xfrm>
          <a:off x="10196147" y="4159494"/>
          <a:ext cx="1808932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388327</xdr:colOff>
      <xdr:row>74</xdr:row>
      <xdr:rowOff>73270</xdr:rowOff>
    </xdr:from>
    <xdr:to>
      <xdr:col>14</xdr:col>
      <xdr:colOff>153865</xdr:colOff>
      <xdr:row>74</xdr:row>
      <xdr:rowOff>73270</xdr:rowOff>
    </xdr:to>
    <xdr:cxnSp macro="">
      <xdr:nvCxnSpPr>
        <xdr:cNvPr id="49" name="Conexão recta unidireccional 21">
          <a:extLst>
            <a:ext uri="{FF2B5EF4-FFF2-40B4-BE49-F238E27FC236}">
              <a16:creationId xmlns:a16="http://schemas.microsoft.com/office/drawing/2014/main" id="{00000000-0008-0000-2700-000031000000}"/>
            </a:ext>
          </a:extLst>
        </xdr:cNvPr>
        <xdr:cNvCxnSpPr>
          <a:cxnSpLocks noChangeShapeType="1"/>
        </xdr:cNvCxnSpPr>
      </xdr:nvCxnSpPr>
      <xdr:spPr bwMode="auto">
        <a:xfrm>
          <a:off x="10103827" y="7121770"/>
          <a:ext cx="1894656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29308</xdr:colOff>
      <xdr:row>70</xdr:row>
      <xdr:rowOff>146539</xdr:rowOff>
    </xdr:from>
    <xdr:to>
      <xdr:col>14</xdr:col>
      <xdr:colOff>175846</xdr:colOff>
      <xdr:row>70</xdr:row>
      <xdr:rowOff>146539</xdr:rowOff>
    </xdr:to>
    <xdr:cxnSp macro="">
      <xdr:nvCxnSpPr>
        <xdr:cNvPr id="50" name="Conexão recta unidireccional 21">
          <a:extLst>
            <a:ext uri="{FF2B5EF4-FFF2-40B4-BE49-F238E27FC236}">
              <a16:creationId xmlns:a16="http://schemas.microsoft.com/office/drawing/2014/main" id="{00000000-0008-0000-2700-000032000000}"/>
            </a:ext>
          </a:extLst>
        </xdr:cNvPr>
        <xdr:cNvCxnSpPr>
          <a:cxnSpLocks noChangeShapeType="1"/>
        </xdr:cNvCxnSpPr>
      </xdr:nvCxnSpPr>
      <xdr:spPr bwMode="auto">
        <a:xfrm>
          <a:off x="6954543" y="6433039"/>
          <a:ext cx="5065921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7327</xdr:colOff>
      <xdr:row>61</xdr:row>
      <xdr:rowOff>131885</xdr:rowOff>
    </xdr:from>
    <xdr:to>
      <xdr:col>16</xdr:col>
      <xdr:colOff>36635</xdr:colOff>
      <xdr:row>61</xdr:row>
      <xdr:rowOff>131885</xdr:rowOff>
    </xdr:to>
    <xdr:cxnSp macro="">
      <xdr:nvCxnSpPr>
        <xdr:cNvPr id="51" name="Conexão recta unidireccional 21">
          <a:extLst>
            <a:ext uri="{FF2B5EF4-FFF2-40B4-BE49-F238E27FC236}">
              <a16:creationId xmlns:a16="http://schemas.microsoft.com/office/drawing/2014/main" id="{00000000-0008-0000-2700-000033000000}"/>
            </a:ext>
          </a:extLst>
        </xdr:cNvPr>
        <xdr:cNvCxnSpPr>
          <a:cxnSpLocks noChangeShapeType="1"/>
        </xdr:cNvCxnSpPr>
      </xdr:nvCxnSpPr>
      <xdr:spPr bwMode="auto">
        <a:xfrm>
          <a:off x="10652915" y="4703885"/>
          <a:ext cx="2707514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750278</xdr:colOff>
      <xdr:row>54</xdr:row>
      <xdr:rowOff>178777</xdr:rowOff>
    </xdr:from>
    <xdr:to>
      <xdr:col>16</xdr:col>
      <xdr:colOff>54953</xdr:colOff>
      <xdr:row>54</xdr:row>
      <xdr:rowOff>178777</xdr:rowOff>
    </xdr:to>
    <xdr:cxnSp macro="">
      <xdr:nvCxnSpPr>
        <xdr:cNvPr id="52" name="Conexão recta unidireccional 21">
          <a:extLst>
            <a:ext uri="{FF2B5EF4-FFF2-40B4-BE49-F238E27FC236}">
              <a16:creationId xmlns:a16="http://schemas.microsoft.com/office/drawing/2014/main" id="{00000000-0008-0000-2700-000034000000}"/>
            </a:ext>
          </a:extLst>
        </xdr:cNvPr>
        <xdr:cNvCxnSpPr>
          <a:cxnSpLocks noChangeShapeType="1"/>
        </xdr:cNvCxnSpPr>
      </xdr:nvCxnSpPr>
      <xdr:spPr bwMode="auto">
        <a:xfrm>
          <a:off x="10465778" y="3417277"/>
          <a:ext cx="2912969" cy="0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2931</xdr:colOff>
      <xdr:row>57</xdr:row>
      <xdr:rowOff>192698</xdr:rowOff>
    </xdr:from>
    <xdr:to>
      <xdr:col>10</xdr:col>
      <xdr:colOff>126756</xdr:colOff>
      <xdr:row>57</xdr:row>
      <xdr:rowOff>192698</xdr:rowOff>
    </xdr:to>
    <xdr:cxnSp macro="">
      <xdr:nvCxnSpPr>
        <xdr:cNvPr id="53" name="Conexão recta unidireccional 21">
          <a:extLst>
            <a:ext uri="{FF2B5EF4-FFF2-40B4-BE49-F238E27FC236}">
              <a16:creationId xmlns:a16="http://schemas.microsoft.com/office/drawing/2014/main" id="{00000000-0008-0000-2700-000035000000}"/>
            </a:ext>
          </a:extLst>
        </xdr:cNvPr>
        <xdr:cNvCxnSpPr>
          <a:cxnSpLocks noChangeShapeType="1"/>
        </xdr:cNvCxnSpPr>
      </xdr:nvCxnSpPr>
      <xdr:spPr bwMode="auto">
        <a:xfrm>
          <a:off x="6928166" y="4002698"/>
          <a:ext cx="1984002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388327</xdr:colOff>
      <xdr:row>69</xdr:row>
      <xdr:rowOff>7327</xdr:rowOff>
    </xdr:from>
    <xdr:to>
      <xdr:col>11</xdr:col>
      <xdr:colOff>388327</xdr:colOff>
      <xdr:row>74</xdr:row>
      <xdr:rowOff>65942</xdr:rowOff>
    </xdr:to>
    <xdr:cxnSp macro="">
      <xdr:nvCxnSpPr>
        <xdr:cNvPr id="54" name="Conexão reta 53">
          <a:extLst>
            <a:ext uri="{FF2B5EF4-FFF2-40B4-BE49-F238E27FC236}">
              <a16:creationId xmlns:a16="http://schemas.microsoft.com/office/drawing/2014/main" id="{00000000-0008-0000-2700-000036000000}"/>
            </a:ext>
          </a:extLst>
        </xdr:cNvPr>
        <xdr:cNvCxnSpPr/>
      </xdr:nvCxnSpPr>
      <xdr:spPr>
        <a:xfrm>
          <a:off x="10103827" y="6103327"/>
          <a:ext cx="0" cy="101111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14654</xdr:colOff>
      <xdr:row>75</xdr:row>
      <xdr:rowOff>146538</xdr:rowOff>
    </xdr:from>
    <xdr:to>
      <xdr:col>14</xdr:col>
      <xdr:colOff>161192</xdr:colOff>
      <xdr:row>75</xdr:row>
      <xdr:rowOff>146538</xdr:rowOff>
    </xdr:to>
    <xdr:cxnSp macro="">
      <xdr:nvCxnSpPr>
        <xdr:cNvPr id="55" name="Conexão recta unidireccional 21">
          <a:extLst>
            <a:ext uri="{FF2B5EF4-FFF2-40B4-BE49-F238E27FC236}">
              <a16:creationId xmlns:a16="http://schemas.microsoft.com/office/drawing/2014/main" id="{00000000-0008-0000-2700-000037000000}"/>
            </a:ext>
          </a:extLst>
        </xdr:cNvPr>
        <xdr:cNvCxnSpPr>
          <a:cxnSpLocks noChangeShapeType="1"/>
        </xdr:cNvCxnSpPr>
      </xdr:nvCxnSpPr>
      <xdr:spPr bwMode="auto">
        <a:xfrm>
          <a:off x="6939889" y="7385538"/>
          <a:ext cx="5065921" cy="0"/>
        </a:xfrm>
        <a:prstGeom prst="straightConnector1">
          <a:avLst/>
        </a:prstGeom>
        <a:noFill/>
        <a:ln w="12700" cap="sq">
          <a:solidFill>
            <a:srgbClr val="FF0000"/>
          </a:solidFill>
          <a:prstDash val="sysDash"/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471854</xdr:colOff>
      <xdr:row>58</xdr:row>
      <xdr:rowOff>175846</xdr:rowOff>
    </xdr:from>
    <xdr:to>
      <xdr:col>11</xdr:col>
      <xdr:colOff>472125</xdr:colOff>
      <xdr:row>61</xdr:row>
      <xdr:rowOff>7327</xdr:rowOff>
    </xdr:to>
    <xdr:cxnSp macro="">
      <xdr:nvCxnSpPr>
        <xdr:cNvPr id="56" name="Conexão reta 55">
          <a:extLst>
            <a:ext uri="{FF2B5EF4-FFF2-40B4-BE49-F238E27FC236}">
              <a16:creationId xmlns:a16="http://schemas.microsoft.com/office/drawing/2014/main" id="{00000000-0008-0000-2700-000038000000}"/>
            </a:ext>
          </a:extLst>
        </xdr:cNvPr>
        <xdr:cNvCxnSpPr/>
      </xdr:nvCxnSpPr>
      <xdr:spPr>
        <a:xfrm flipH="1">
          <a:off x="10187354" y="4176346"/>
          <a:ext cx="271" cy="402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14654</xdr:colOff>
      <xdr:row>63</xdr:row>
      <xdr:rowOff>117231</xdr:rowOff>
    </xdr:from>
    <xdr:to>
      <xdr:col>14</xdr:col>
      <xdr:colOff>133757</xdr:colOff>
      <xdr:row>63</xdr:row>
      <xdr:rowOff>117964</xdr:rowOff>
    </xdr:to>
    <xdr:cxnSp macro="">
      <xdr:nvCxnSpPr>
        <xdr:cNvPr id="57" name="Conexão recta unidireccional 21">
          <a:extLst>
            <a:ext uri="{FF2B5EF4-FFF2-40B4-BE49-F238E27FC236}">
              <a16:creationId xmlns:a16="http://schemas.microsoft.com/office/drawing/2014/main" id="{00000000-0008-0000-2700-000039000000}"/>
            </a:ext>
          </a:extLst>
        </xdr:cNvPr>
        <xdr:cNvCxnSpPr>
          <a:cxnSpLocks noChangeShapeType="1"/>
        </xdr:cNvCxnSpPr>
      </xdr:nvCxnSpPr>
      <xdr:spPr bwMode="auto">
        <a:xfrm flipV="1">
          <a:off x="10660242" y="5070231"/>
          <a:ext cx="1318133" cy="733"/>
        </a:xfrm>
        <a:prstGeom prst="straightConnector1">
          <a:avLst/>
        </a:prstGeom>
        <a:noFill/>
        <a:ln w="12700" cap="sq">
          <a:solidFill>
            <a:srgbClr val="FF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9525</xdr:colOff>
      <xdr:row>59</xdr:row>
      <xdr:rowOff>133350</xdr:rowOff>
    </xdr:from>
    <xdr:to>
      <xdr:col>6</xdr:col>
      <xdr:colOff>9525</xdr:colOff>
      <xdr:row>59</xdr:row>
      <xdr:rowOff>133350</xdr:rowOff>
    </xdr:to>
    <xdr:cxnSp macro="">
      <xdr:nvCxnSpPr>
        <xdr:cNvPr id="58" name="Conexão recta unidireccional 25">
          <a:extLst>
            <a:ext uri="{FF2B5EF4-FFF2-40B4-BE49-F238E27FC236}">
              <a16:creationId xmlns:a16="http://schemas.microsoft.com/office/drawing/2014/main" id="{00000000-0008-0000-2700-00003A000000}"/>
            </a:ext>
          </a:extLst>
        </xdr:cNvPr>
        <xdr:cNvCxnSpPr>
          <a:cxnSpLocks noChangeShapeType="1"/>
        </xdr:cNvCxnSpPr>
      </xdr:nvCxnSpPr>
      <xdr:spPr bwMode="auto">
        <a:xfrm>
          <a:off x="2105025" y="4324350"/>
          <a:ext cx="279026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69</xdr:row>
      <xdr:rowOff>171450</xdr:rowOff>
    </xdr:from>
    <xdr:to>
      <xdr:col>6</xdr:col>
      <xdr:colOff>0</xdr:colOff>
      <xdr:row>69</xdr:row>
      <xdr:rowOff>171450</xdr:rowOff>
    </xdr:to>
    <xdr:cxnSp macro="">
      <xdr:nvCxnSpPr>
        <xdr:cNvPr id="59" name="Conexão recta unidireccional 25">
          <a:extLst>
            <a:ext uri="{FF2B5EF4-FFF2-40B4-BE49-F238E27FC236}">
              <a16:creationId xmlns:a16="http://schemas.microsoft.com/office/drawing/2014/main" id="{00000000-0008-0000-2700-00003B000000}"/>
            </a:ext>
          </a:extLst>
        </xdr:cNvPr>
        <xdr:cNvCxnSpPr>
          <a:cxnSpLocks noChangeShapeType="1"/>
        </xdr:cNvCxnSpPr>
      </xdr:nvCxnSpPr>
      <xdr:spPr bwMode="auto">
        <a:xfrm>
          <a:off x="2095500" y="6267450"/>
          <a:ext cx="2790265" cy="0"/>
        </a:xfrm>
        <a:prstGeom prst="straightConnector1">
          <a:avLst/>
        </a:prstGeom>
        <a:noFill/>
        <a:ln w="12700" cap="sq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31"/>
  <sheetViews>
    <sheetView showGridLines="0" topLeftCell="A11" zoomScaleNormal="100" workbookViewId="0">
      <selection activeCell="E31" sqref="E31"/>
    </sheetView>
  </sheetViews>
  <sheetFormatPr defaultColWidth="0" defaultRowHeight="14.25" customHeight="1" zeroHeight="1" x14ac:dyDescent="0.3"/>
  <cols>
    <col min="1" max="1" width="11.453125" style="249" customWidth="1"/>
    <col min="2" max="6" width="11.453125" style="170" customWidth="1"/>
    <col min="7" max="7" width="2.08984375" style="170" customWidth="1"/>
    <col min="8" max="8" width="1.81640625" style="170" customWidth="1"/>
    <col min="9" max="9" width="2.08984375" style="170" customWidth="1"/>
    <col min="10" max="12" width="13.453125" style="170" customWidth="1"/>
    <col min="13" max="13" width="11.453125" style="170" customWidth="1"/>
    <col min="14" max="15" width="11.453125" style="250" customWidth="1"/>
    <col min="16" max="16384" width="9.08984375" style="170" hidden="1"/>
  </cols>
  <sheetData>
    <row r="1" spans="1:17" ht="13" x14ac:dyDescent="0.3">
      <c r="A1" s="246"/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8"/>
      <c r="O1" s="248"/>
    </row>
    <row r="2" spans="1:17" ht="13" x14ac:dyDescent="0.3"/>
    <row r="3" spans="1:17" ht="13" x14ac:dyDescent="0.3"/>
    <row r="4" spans="1:17" ht="13" x14ac:dyDescent="0.3"/>
    <row r="5" spans="1:17" ht="13" x14ac:dyDescent="0.3"/>
    <row r="6" spans="1:17" ht="14.5" x14ac:dyDescent="0.35">
      <c r="M6"/>
      <c r="Q6" s="171"/>
    </row>
    <row r="7" spans="1:17" ht="13" x14ac:dyDescent="0.3">
      <c r="Q7" s="172"/>
    </row>
    <row r="8" spans="1:17" ht="13" x14ac:dyDescent="0.3">
      <c r="Q8" s="172"/>
    </row>
    <row r="9" spans="1:17" ht="13" x14ac:dyDescent="0.3"/>
    <row r="10" spans="1:17" ht="13" x14ac:dyDescent="0.3"/>
    <row r="11" spans="1:17" ht="13" x14ac:dyDescent="0.3"/>
    <row r="12" spans="1:17" ht="13" x14ac:dyDescent="0.3"/>
    <row r="13" spans="1:17" ht="13" x14ac:dyDescent="0.3"/>
    <row r="14" spans="1:17" ht="13" x14ac:dyDescent="0.3">
      <c r="D14" s="251"/>
      <c r="E14" s="251"/>
      <c r="F14" s="251"/>
      <c r="G14" s="251"/>
      <c r="H14" s="251"/>
      <c r="I14" s="251"/>
      <c r="J14" s="251"/>
      <c r="K14" s="251"/>
      <c r="L14" s="251"/>
    </row>
    <row r="15" spans="1:17" ht="13.5" thickBot="1" x14ac:dyDescent="0.35">
      <c r="D15" s="251"/>
      <c r="E15" s="251"/>
      <c r="F15" s="251"/>
      <c r="G15" s="251"/>
      <c r="H15" s="251"/>
      <c r="I15" s="251"/>
      <c r="J15" s="251"/>
      <c r="K15" s="251"/>
      <c r="L15" s="251"/>
    </row>
    <row r="16" spans="1:17" ht="13" x14ac:dyDescent="0.3">
      <c r="D16" s="244"/>
      <c r="E16" s="244"/>
      <c r="F16" s="244"/>
      <c r="G16" s="244"/>
      <c r="H16" s="244"/>
      <c r="I16" s="244"/>
      <c r="J16" s="244"/>
      <c r="K16" s="244"/>
      <c r="L16" s="244"/>
    </row>
    <row r="17" spans="1:15" ht="13" x14ac:dyDescent="0.3">
      <c r="D17" s="349" t="s">
        <v>448</v>
      </c>
      <c r="E17" s="349"/>
      <c r="F17" s="349"/>
      <c r="G17" s="349"/>
      <c r="H17" s="349"/>
      <c r="I17" s="349"/>
      <c r="J17" s="349"/>
      <c r="K17" s="349"/>
      <c r="L17" s="349"/>
    </row>
    <row r="18" spans="1:15" ht="13" x14ac:dyDescent="0.3">
      <c r="D18" s="349"/>
      <c r="E18" s="349"/>
      <c r="F18" s="349"/>
      <c r="G18" s="349"/>
      <c r="H18" s="349"/>
      <c r="I18" s="349"/>
      <c r="J18" s="349"/>
      <c r="K18" s="349"/>
      <c r="L18" s="349"/>
    </row>
    <row r="19" spans="1:15" ht="15.5" x14ac:dyDescent="0.35">
      <c r="D19" s="252"/>
      <c r="E19" s="252"/>
      <c r="F19" s="252"/>
      <c r="G19" s="252"/>
      <c r="H19" s="252"/>
      <c r="I19" s="252"/>
      <c r="J19" s="252"/>
      <c r="K19" s="252"/>
      <c r="L19" s="252"/>
    </row>
    <row r="20" spans="1:15" ht="13" x14ac:dyDescent="0.3">
      <c r="D20" s="350"/>
      <c r="E20" s="350"/>
      <c r="F20" s="350"/>
      <c r="G20" s="350"/>
      <c r="H20" s="350"/>
      <c r="I20" s="350"/>
      <c r="J20" s="350"/>
      <c r="K20" s="350"/>
      <c r="L20" s="350"/>
    </row>
    <row r="21" spans="1:15" ht="13" x14ac:dyDescent="0.3">
      <c r="D21" s="350"/>
      <c r="E21" s="350"/>
      <c r="F21" s="350"/>
      <c r="G21" s="350"/>
      <c r="H21" s="350"/>
      <c r="I21" s="350"/>
      <c r="J21" s="350"/>
      <c r="K21" s="350"/>
      <c r="L21" s="350"/>
    </row>
    <row r="22" spans="1:15" ht="13.5" thickBot="1" x14ac:dyDescent="0.35">
      <c r="D22" s="245"/>
      <c r="E22" s="245"/>
      <c r="F22" s="245"/>
      <c r="G22" s="245"/>
      <c r="H22" s="245"/>
      <c r="I22" s="245"/>
      <c r="J22" s="245"/>
      <c r="K22" s="245"/>
      <c r="L22" s="245"/>
    </row>
    <row r="23" spans="1:15" ht="13" x14ac:dyDescent="0.3"/>
    <row r="24" spans="1:15" ht="13" x14ac:dyDescent="0.3">
      <c r="D24" s="351" t="s">
        <v>0</v>
      </c>
      <c r="E24" s="351"/>
      <c r="F24" s="351"/>
      <c r="G24" s="351"/>
      <c r="H24" s="351"/>
      <c r="I24" s="351"/>
      <c r="J24" s="351"/>
      <c r="K24" s="351"/>
      <c r="L24" s="351"/>
    </row>
    <row r="25" spans="1:15" ht="13" x14ac:dyDescent="0.3">
      <c r="D25" s="351"/>
      <c r="E25" s="351"/>
      <c r="F25" s="351"/>
      <c r="G25" s="351"/>
      <c r="H25" s="351"/>
      <c r="I25" s="351"/>
      <c r="J25" s="351"/>
      <c r="K25" s="351"/>
      <c r="L25" s="351"/>
    </row>
    <row r="26" spans="1:15" ht="9" customHeight="1" x14ac:dyDescent="0.3"/>
    <row r="27" spans="1:15" ht="13" x14ac:dyDescent="0.3">
      <c r="D27" s="352">
        <f ca="1">TODAY()</f>
        <v>45338</v>
      </c>
      <c r="E27" s="352"/>
      <c r="F27" s="352"/>
      <c r="G27" s="352"/>
      <c r="H27" s="352"/>
      <c r="I27" s="352"/>
      <c r="J27" s="352"/>
      <c r="K27" s="352"/>
      <c r="L27" s="352"/>
    </row>
    <row r="28" spans="1:15" ht="13" x14ac:dyDescent="0.3">
      <c r="D28" s="251"/>
      <c r="E28" s="251"/>
      <c r="F28" s="251"/>
      <c r="G28" s="251"/>
      <c r="H28" s="251"/>
      <c r="I28" s="251"/>
      <c r="J28" s="251"/>
      <c r="K28" s="251"/>
      <c r="L28" s="251"/>
    </row>
    <row r="29" spans="1:15" ht="20" customHeight="1" x14ac:dyDescent="0.3">
      <c r="D29" s="280"/>
      <c r="E29" s="354" t="s">
        <v>1</v>
      </c>
      <c r="F29" s="354"/>
      <c r="G29" s="354"/>
      <c r="H29" s="354"/>
      <c r="I29" s="354"/>
      <c r="J29" s="354"/>
      <c r="K29" s="354"/>
      <c r="L29" s="281"/>
    </row>
    <row r="30" spans="1:15" ht="25" customHeight="1" x14ac:dyDescent="0.3">
      <c r="D30" s="253"/>
      <c r="E30" s="353" t="s">
        <v>542</v>
      </c>
      <c r="F30" s="353"/>
      <c r="G30" s="353"/>
      <c r="H30" s="353"/>
      <c r="I30" s="353"/>
      <c r="J30" s="353"/>
      <c r="K30" s="353"/>
      <c r="L30" s="253"/>
    </row>
    <row r="31" spans="1:15" ht="14.25" customHeight="1" x14ac:dyDescent="0.3">
      <c r="A31" s="254"/>
      <c r="B31" s="255"/>
      <c r="C31" s="255"/>
      <c r="D31" s="256"/>
      <c r="E31" s="256"/>
      <c r="F31" s="256"/>
      <c r="G31" s="256"/>
      <c r="H31" s="256"/>
      <c r="I31" s="256"/>
      <c r="J31" s="256"/>
      <c r="K31" s="256"/>
      <c r="L31" s="256"/>
      <c r="M31" s="255"/>
      <c r="N31" s="257"/>
      <c r="O31" s="258"/>
    </row>
  </sheetData>
  <sheetProtection algorithmName="SHA-512" hashValue="LjxaafvskM8WgRY9LayAthFMwcVeHwQBRYdHUSQegPLEPgZ0f+27WHEDDw+vWo0kC2YiNfhKcLCtNLEASPUmyQ==" saltValue="RFP3At7htjXO3hxXiarp+A==" spinCount="100000" sheet="1" objects="1" scenarios="1"/>
  <mergeCells count="6">
    <mergeCell ref="D17:L18"/>
    <mergeCell ref="D20:L21"/>
    <mergeCell ref="D24:L25"/>
    <mergeCell ref="D27:L27"/>
    <mergeCell ref="E30:K30"/>
    <mergeCell ref="E29:K29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70C0"/>
  </sheetPr>
  <dimension ref="A1:P257"/>
  <sheetViews>
    <sheetView showGridLines="0" zoomScale="85" zoomScaleNormal="85" workbookViewId="0">
      <pane ySplit="3" topLeftCell="A31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469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f05Z9lt3zTBE8eabdlZA+NpbZ2NbmW789lGx2o6ekvp1OxqC9NAEBUz+bXbb58+evWSlSH5EkbJlOp7d3HadZg==" saltValue="ELyiWlpGALgaTPRaOSqAT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9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70C0"/>
  </sheetPr>
  <dimension ref="A1:P257"/>
  <sheetViews>
    <sheetView showGridLines="0" zoomScale="85" zoomScaleNormal="85" workbookViewId="0">
      <pane ySplit="3" topLeftCell="A190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5eIhs8BHFZNBdoXY9Db6w6PHoC5v1BFZaNRdJaHaM5vqx5jDeAEavhMfmJtelBvZYwsAqJTz0YuQAdGORc5Zfg==" saltValue="+Vki8A2NjmTwbGB3GnylgA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A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70C0"/>
  </sheetPr>
  <dimension ref="A1:P257"/>
  <sheetViews>
    <sheetView showGridLines="0" zoomScale="85" zoomScaleNormal="85" workbookViewId="0">
      <pane ySplit="3" topLeftCell="A34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y1SY8mroYdlbRilt//JrQwEcnZEpWaC2JL3naUnEmsQPewcUtXFD9jxxmJxXgdVXTtZUrKoCw5faa5sYbcWx2g==" saltValue="sy8ba5cwhKiqBEvtZb2Tv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B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70C0"/>
  </sheetPr>
  <dimension ref="A1:P257"/>
  <sheetViews>
    <sheetView showGridLines="0" zoomScale="85" zoomScaleNormal="85" workbookViewId="0">
      <pane ySplit="3" topLeftCell="A31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cWOipLtVcoPE6GT9j1Uqivo3qFD/TxsmK/4NebToxmqyvnpAXGXm/0U4xqymx8M+TlOrxHkxCfpt0dUzfDq+Qg==" saltValue="2EyYZlb78EAhtR98o2m+o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C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70C0"/>
  </sheetPr>
  <dimension ref="A1:P257"/>
  <sheetViews>
    <sheetView showGridLines="0" zoomScale="85" zoomScaleNormal="85" workbookViewId="0">
      <pane ySplit="3" topLeftCell="A34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UHFo3zqXJ31OivSL+iGctqIay4Fxj2fJAetnsyvWeCBneI/frPsBYKt9lzYNPKrNhZaK/x8PrGsPNcl4B+PRvQ==" saltValue="7G/7AyxoQCD7EBGfGt4cwA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D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70C0"/>
  </sheetPr>
  <dimension ref="A1:P257"/>
  <sheetViews>
    <sheetView showGridLines="0" zoomScale="85" zoomScaleNormal="85" workbookViewId="0">
      <pane ySplit="3" topLeftCell="A35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>
      <c r="A220" t="s">
        <v>327</v>
      </c>
      <c r="B220" t="s">
        <v>327</v>
      </c>
      <c r="C220" t="s">
        <v>327</v>
      </c>
      <c r="D220" t="s">
        <v>327</v>
      </c>
      <c r="E220" t="s">
        <v>327</v>
      </c>
      <c r="F220" t="s">
        <v>327</v>
      </c>
      <c r="G220" t="s">
        <v>327</v>
      </c>
      <c r="H220" t="s">
        <v>327</v>
      </c>
      <c r="I220" t="s">
        <v>327</v>
      </c>
      <c r="J220" t="s">
        <v>327</v>
      </c>
      <c r="K220" t="s">
        <v>327</v>
      </c>
      <c r="L220" t="s">
        <v>327</v>
      </c>
      <c r="M220" t="s">
        <v>327</v>
      </c>
      <c r="N220" t="s">
        <v>327</v>
      </c>
      <c r="O220" t="s">
        <v>327</v>
      </c>
      <c r="P220" t="s">
        <v>327</v>
      </c>
    </row>
    <row r="221" spans="1:16" ht="15" customHeight="1" x14ac:dyDescent="0.35"/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HL2oL/ieNBkl002trVxG3vL+wd2Olf9/Kw9j9clDge3Oy3FDhr2fmrbwTfM/SAy4Tma/rt6n3jOlLVnuYlfVgw==" saltValue="xzqYyum9Jpu6yFxt6lmPS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E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70C0"/>
  </sheetPr>
  <dimension ref="A1:P257"/>
  <sheetViews>
    <sheetView showGridLines="0" zoomScale="85" zoomScaleNormal="85" workbookViewId="0">
      <pane ySplit="3" topLeftCell="A28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gyK9OBxGZaSRRkLylUP95N1udXHlNwgH1U+GukLEUKP9M9Elh26CsEtdhKgLi1DZ+jnx532AAA8wz7G+6JGG0A==" saltValue="wxvRuwcUzXHkFFtewb5Ge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F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70C0"/>
  </sheetPr>
  <dimension ref="A1:P257"/>
  <sheetViews>
    <sheetView showGridLines="0" zoomScale="85" zoomScaleNormal="85" workbookViewId="0">
      <pane ySplit="3" topLeftCell="A31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nyBYKGoeyL4n22z/8Sj92s+vPbQmQTbqLimBymI3ZCgyeTdxdpuhNU2opxhaTOWmkG4IzCRrKFZpA4tWmc7NpA==" saltValue="9ty2UtlkXs96D3sXyAB8t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10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70C0"/>
  </sheetPr>
  <dimension ref="A1:P257"/>
  <sheetViews>
    <sheetView showGridLines="0" zoomScale="85" zoomScaleNormal="85" workbookViewId="0">
      <pane ySplit="3" topLeftCell="A25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1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17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17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17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17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17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17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17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17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17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17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17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17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17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17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17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17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17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17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17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17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HYRn1TFIcGF4i3icFKa7ijJeCGoBQt1+2Bwzb6mpZZf3tQLsKNHllNk5ItoJzQRBBlwz1ELSwuKJoxBu0HuAPA==" saltValue="g1BoXpV33/QV2tk9ZeOCJ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11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70C0"/>
  </sheetPr>
  <dimension ref="A1:P257"/>
  <sheetViews>
    <sheetView showGridLines="0" zoomScale="85" zoomScaleNormal="85" workbookViewId="0">
      <pane ySplit="3" topLeftCell="A28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469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htA0JNi5OfqO8ZLGz3vIZwvHsH6/3UcRKYszAZO8uvkYllWdok21O/o2Htm/Ao5R/1AgmeN2bczIxB2sQATHRQ==" saltValue="F36XRFyUXSSbAh8+2wXtt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12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2:H37"/>
  <sheetViews>
    <sheetView showGridLines="0" zoomScale="115" zoomScaleNormal="115" workbookViewId="0">
      <pane ySplit="3" topLeftCell="A31" activePane="bottomLeft" state="frozen"/>
      <selection activeCell="B28" sqref="B28"/>
      <selection pane="bottomLeft" activeCell="E34" sqref="E34"/>
    </sheetView>
  </sheetViews>
  <sheetFormatPr defaultColWidth="0" defaultRowHeight="14.5" x14ac:dyDescent="0.35"/>
  <cols>
    <col min="1" max="1" width="2.453125" customWidth="1"/>
    <col min="2" max="2" width="3.453125" customWidth="1"/>
    <col min="3" max="4" width="33.453125" customWidth="1"/>
    <col min="5" max="5" width="87.453125" customWidth="1"/>
    <col min="6" max="6" width="2.453125" customWidth="1"/>
    <col min="7" max="8" width="0" hidden="1" customWidth="1"/>
    <col min="9" max="16384" width="9.08984375" hidden="1"/>
  </cols>
  <sheetData>
    <row r="2" spans="2:5" x14ac:dyDescent="0.35">
      <c r="B2" s="212" t="s">
        <v>2</v>
      </c>
      <c r="C2" s="182"/>
      <c r="D2" s="182"/>
      <c r="E2" s="182"/>
    </row>
    <row r="4" spans="2:5" x14ac:dyDescent="0.35">
      <c r="B4" s="184"/>
      <c r="C4" s="198" t="s">
        <v>3</v>
      </c>
      <c r="D4" s="34"/>
      <c r="E4" s="185"/>
    </row>
    <row r="5" spans="2:5" ht="8" customHeight="1" x14ac:dyDescent="0.35">
      <c r="B5" s="56"/>
      <c r="C5" s="173"/>
      <c r="E5" s="25"/>
    </row>
    <row r="6" spans="2:5" x14ac:dyDescent="0.35">
      <c r="B6" s="179"/>
      <c r="C6" s="180" t="s">
        <v>443</v>
      </c>
      <c r="D6" s="175"/>
      <c r="E6" s="25"/>
    </row>
    <row r="7" spans="2:5" x14ac:dyDescent="0.35">
      <c r="B7" s="179"/>
      <c r="C7" s="180" t="s">
        <v>4</v>
      </c>
      <c r="D7" s="175"/>
      <c r="E7" s="25"/>
    </row>
    <row r="8" spans="2:5" x14ac:dyDescent="0.35">
      <c r="B8" s="179"/>
      <c r="C8" s="240" t="s">
        <v>450</v>
      </c>
      <c r="D8" s="175"/>
      <c r="E8" s="25"/>
    </row>
    <row r="9" spans="2:5" x14ac:dyDescent="0.35">
      <c r="B9" s="187"/>
      <c r="C9" s="239" t="s">
        <v>455</v>
      </c>
      <c r="D9" s="188"/>
      <c r="E9" s="29"/>
    </row>
    <row r="11" spans="2:5" x14ac:dyDescent="0.35">
      <c r="B11" s="180"/>
      <c r="C11" s="180"/>
      <c r="D11" s="175"/>
    </row>
    <row r="12" spans="2:5" x14ac:dyDescent="0.35">
      <c r="B12" s="189"/>
      <c r="C12" s="198" t="s">
        <v>5</v>
      </c>
      <c r="D12" s="190"/>
      <c r="E12" s="185"/>
    </row>
    <row r="13" spans="2:5" ht="8" customHeight="1" x14ac:dyDescent="0.35">
      <c r="B13" s="179"/>
      <c r="C13" s="180"/>
      <c r="D13" s="175"/>
      <c r="E13" s="25"/>
    </row>
    <row r="14" spans="2:5" x14ac:dyDescent="0.35">
      <c r="B14" s="191"/>
      <c r="C14" s="186" t="s">
        <v>451</v>
      </c>
      <c r="D14" s="175"/>
      <c r="E14" s="25"/>
    </row>
    <row r="15" spans="2:5" ht="8" customHeight="1" x14ac:dyDescent="0.35">
      <c r="B15" s="192"/>
      <c r="C15" s="186"/>
      <c r="D15" s="175"/>
      <c r="E15" s="25"/>
    </row>
    <row r="16" spans="2:5" x14ac:dyDescent="0.35">
      <c r="B16" s="193"/>
      <c r="C16" s="186" t="s">
        <v>465</v>
      </c>
      <c r="D16" s="175"/>
      <c r="E16" s="25"/>
    </row>
    <row r="17" spans="2:8" ht="8" customHeight="1" x14ac:dyDescent="0.35">
      <c r="B17" s="192"/>
      <c r="C17" s="186"/>
      <c r="D17" s="175"/>
      <c r="E17" s="25"/>
    </row>
    <row r="18" spans="2:8" x14ac:dyDescent="0.35">
      <c r="B18" s="194"/>
      <c r="C18" s="186" t="s">
        <v>456</v>
      </c>
      <c r="D18" s="175"/>
      <c r="E18" s="25"/>
    </row>
    <row r="19" spans="2:8" ht="8" customHeight="1" x14ac:dyDescent="0.35">
      <c r="B19" s="192"/>
      <c r="C19" s="186"/>
      <c r="D19" s="175"/>
      <c r="E19" s="25"/>
    </row>
    <row r="20" spans="2:8" x14ac:dyDescent="0.35">
      <c r="B20" s="195"/>
      <c r="C20" s="180" t="s">
        <v>452</v>
      </c>
      <c r="D20" s="175"/>
      <c r="E20" s="25"/>
    </row>
    <row r="21" spans="2:8" ht="8" customHeight="1" x14ac:dyDescent="0.35">
      <c r="B21" s="196"/>
      <c r="C21" s="197"/>
      <c r="D21" s="188"/>
      <c r="E21" s="29"/>
    </row>
    <row r="22" spans="2:8" x14ac:dyDescent="0.35">
      <c r="C22" s="173"/>
    </row>
    <row r="23" spans="2:8" x14ac:dyDescent="0.35">
      <c r="B23" s="199"/>
      <c r="C23" s="204" t="s">
        <v>6</v>
      </c>
      <c r="D23" s="205" t="s">
        <v>7</v>
      </c>
      <c r="E23" s="206" t="s">
        <v>8</v>
      </c>
      <c r="H23" s="181"/>
    </row>
    <row r="24" spans="2:8" x14ac:dyDescent="0.35">
      <c r="B24" s="26"/>
      <c r="E24" s="25"/>
    </row>
    <row r="25" spans="2:8" x14ac:dyDescent="0.35">
      <c r="B25" s="207"/>
      <c r="C25" s="208" t="s">
        <v>9</v>
      </c>
      <c r="D25" s="209" t="s">
        <v>10</v>
      </c>
      <c r="E25" s="211" t="s">
        <v>453</v>
      </c>
    </row>
    <row r="26" spans="2:8" ht="48" x14ac:dyDescent="0.35">
      <c r="B26" s="192"/>
      <c r="C26" s="177" t="s">
        <v>11</v>
      </c>
      <c r="D26" s="178" t="s">
        <v>454</v>
      </c>
      <c r="E26" s="200" t="s">
        <v>457</v>
      </c>
    </row>
    <row r="27" spans="2:8" ht="48" x14ac:dyDescent="0.35">
      <c r="B27" s="207"/>
      <c r="C27" s="208" t="s">
        <v>12</v>
      </c>
      <c r="D27" s="209" t="s">
        <v>458</v>
      </c>
      <c r="E27" s="211" t="s">
        <v>459</v>
      </c>
    </row>
    <row r="28" spans="2:8" ht="48" x14ac:dyDescent="0.35">
      <c r="B28" s="26"/>
      <c r="C28" s="177" t="s">
        <v>13</v>
      </c>
      <c r="D28" s="178" t="s">
        <v>14</v>
      </c>
      <c r="E28" s="200" t="s">
        <v>460</v>
      </c>
    </row>
    <row r="29" spans="2:8" ht="96" x14ac:dyDescent="0.35">
      <c r="B29" s="207"/>
      <c r="C29" s="208" t="s">
        <v>15</v>
      </c>
      <c r="D29" s="209" t="s">
        <v>16</v>
      </c>
      <c r="E29" s="210" t="s">
        <v>499</v>
      </c>
    </row>
    <row r="30" spans="2:8" ht="60" x14ac:dyDescent="0.35">
      <c r="B30" s="26"/>
      <c r="C30" s="177" t="s">
        <v>17</v>
      </c>
      <c r="D30" s="178" t="s">
        <v>18</v>
      </c>
      <c r="E30" s="200" t="s">
        <v>461</v>
      </c>
    </row>
    <row r="31" spans="2:8" ht="24" x14ac:dyDescent="0.35">
      <c r="B31" s="207"/>
      <c r="C31" s="208" t="s">
        <v>19</v>
      </c>
      <c r="D31" s="209" t="s">
        <v>462</v>
      </c>
      <c r="E31" s="211" t="s">
        <v>444</v>
      </c>
    </row>
    <row r="32" spans="2:8" ht="24" x14ac:dyDescent="0.35">
      <c r="B32" s="26"/>
      <c r="C32" s="177" t="s">
        <v>20</v>
      </c>
      <c r="D32" s="178" t="s">
        <v>14</v>
      </c>
      <c r="E32" s="200" t="s">
        <v>463</v>
      </c>
    </row>
    <row r="33" spans="2:5" ht="96" x14ac:dyDescent="0.35">
      <c r="B33" s="207"/>
      <c r="C33" s="208" t="s">
        <v>21</v>
      </c>
      <c r="D33" s="209" t="s">
        <v>16</v>
      </c>
      <c r="E33" s="210" t="s">
        <v>500</v>
      </c>
    </row>
    <row r="34" spans="2:5" ht="60" x14ac:dyDescent="0.35">
      <c r="B34" s="26"/>
      <c r="C34" s="177" t="s">
        <v>22</v>
      </c>
      <c r="D34" s="178" t="s">
        <v>18</v>
      </c>
      <c r="E34" s="200" t="s">
        <v>464</v>
      </c>
    </row>
    <row r="35" spans="2:5" ht="72" x14ac:dyDescent="0.35">
      <c r="B35" s="26"/>
      <c r="C35" s="177" t="s">
        <v>498</v>
      </c>
      <c r="D35" s="178" t="s">
        <v>23</v>
      </c>
      <c r="E35" s="346" t="s">
        <v>501</v>
      </c>
    </row>
    <row r="36" spans="2:5" ht="8" customHeight="1" x14ac:dyDescent="0.35">
      <c r="B36" s="27"/>
      <c r="C36" s="201"/>
      <c r="D36" s="202"/>
      <c r="E36" s="203"/>
    </row>
    <row r="37" spans="2:5" x14ac:dyDescent="0.35">
      <c r="C37" s="177"/>
      <c r="D37" s="178"/>
      <c r="E37" s="178"/>
    </row>
  </sheetData>
  <sheetProtection algorithmName="SHA-512" hashValue="XEh0zsNMZ5Sv6CTeACIe4DVK0dBfnCjO1LRSPGsrKEhWDUDyp6O0nFkEJXMJBfS/lo0GbB2r7Vbp7Cx7qlAfqw==" saltValue="TyG30Dk3hbfmwVyAfB+bLQ==" spinCount="100000" sheet="1" objects="1" scenarios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70C0"/>
  </sheetPr>
  <dimension ref="A1:P257"/>
  <sheetViews>
    <sheetView showGridLines="0" zoomScale="85" zoomScaleNormal="85" workbookViewId="0">
      <pane ySplit="3" topLeftCell="A29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469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Bo9GRKqnMZHQ4kxeTbj81G0IPXK8Zw1K8UKmndk7Kr1cqtL0+MUyutoMS+xhwDdUNm61kH4oKiBPxId2LE9wEA==" saltValue="DQBvI9uvxKIFaL8qgErcLA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13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70C0"/>
  </sheetPr>
  <dimension ref="A1:P257"/>
  <sheetViews>
    <sheetView showGridLines="0" zoomScale="85" zoomScaleNormal="85" workbookViewId="0">
      <pane ySplit="3" topLeftCell="A25" activePane="bottomLeft" state="frozen"/>
      <selection activeCell="B28" sqref="B28"/>
      <selection pane="bottomLeft" activeCell="A45" sqref="A45:XFD45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427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sBJf4p0UMX6EoRiVQjo02NLpYCb8tz/8VMxuByrSZXL/o+lFKVnAs5AMYLgH77BcM/dol7zSKuzqEWsij135Cw==" saltValue="UH6LwrMaxChpWoWSg/kFd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14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L55"/>
  <sheetViews>
    <sheetView showGridLines="0" topLeftCell="B1" zoomScale="85" zoomScaleNormal="85" workbookViewId="0">
      <pane ySplit="3" topLeftCell="A24" activePane="bottomLeft" state="frozen"/>
      <selection activeCell="B28" sqref="B28"/>
      <selection pane="bottomLeft" activeCell="E36" sqref="E36"/>
    </sheetView>
  </sheetViews>
  <sheetFormatPr defaultColWidth="0" defaultRowHeight="14.5" zeroHeight="1" x14ac:dyDescent="0.35"/>
  <cols>
    <col min="1" max="1" width="2.81640625" customWidth="1"/>
    <col min="2" max="2" width="78.81640625" customWidth="1"/>
    <col min="3" max="11" width="13" customWidth="1"/>
    <col min="12" max="12" width="2.81640625" customWidth="1"/>
  </cols>
  <sheetData>
    <row r="1" spans="2:11" x14ac:dyDescent="0.35"/>
    <row r="2" spans="2:11" s="1" customFormat="1" ht="22" customHeight="1" x14ac:dyDescent="0.35">
      <c r="B2" s="363" t="s">
        <v>328</v>
      </c>
      <c r="C2" s="363"/>
      <c r="D2" s="363"/>
      <c r="E2" s="363"/>
      <c r="F2" s="363"/>
      <c r="G2" s="363"/>
      <c r="H2" s="363"/>
      <c r="I2" s="363"/>
      <c r="J2" s="363"/>
      <c r="K2" s="363"/>
    </row>
    <row r="3" spans="2:11" ht="5" customHeight="1" x14ac:dyDescent="0.35"/>
    <row r="4" spans="2:11" ht="30" customHeight="1" x14ac:dyDescent="0.35">
      <c r="B4" s="329" t="s">
        <v>329</v>
      </c>
      <c r="C4" s="330">
        <v>2022</v>
      </c>
      <c r="D4" s="81">
        <f t="shared" ref="D4:K4" si="0">+C4+1</f>
        <v>2023</v>
      </c>
      <c r="E4" s="81">
        <f t="shared" si="0"/>
        <v>2024</v>
      </c>
      <c r="F4" s="81">
        <f t="shared" si="0"/>
        <v>2025</v>
      </c>
      <c r="G4" s="81">
        <f t="shared" si="0"/>
        <v>2026</v>
      </c>
      <c r="H4" s="81">
        <f t="shared" si="0"/>
        <v>2027</v>
      </c>
      <c r="I4" s="81">
        <f t="shared" si="0"/>
        <v>2028</v>
      </c>
      <c r="J4" s="81">
        <f t="shared" si="0"/>
        <v>2029</v>
      </c>
      <c r="K4" s="82">
        <f t="shared" si="0"/>
        <v>2030</v>
      </c>
    </row>
    <row r="5" spans="2:11" x14ac:dyDescent="0.35">
      <c r="B5" s="26"/>
      <c r="K5" s="25"/>
    </row>
    <row r="6" spans="2:11" x14ac:dyDescent="0.35">
      <c r="B6" s="83" t="s">
        <v>330</v>
      </c>
      <c r="C6" s="74">
        <v>0</v>
      </c>
      <c r="D6" s="74"/>
      <c r="E6" s="74"/>
      <c r="F6" s="74"/>
      <c r="G6" s="74"/>
      <c r="H6" s="74"/>
      <c r="I6" s="74"/>
      <c r="J6" s="74"/>
      <c r="K6" s="84"/>
    </row>
    <row r="7" spans="2:11" x14ac:dyDescent="0.35">
      <c r="B7" s="83" t="s">
        <v>331</v>
      </c>
      <c r="C7" s="76">
        <v>0</v>
      </c>
      <c r="D7" s="76"/>
      <c r="E7" s="76"/>
      <c r="F7" s="76"/>
      <c r="G7" s="76"/>
      <c r="H7" s="76"/>
      <c r="I7" s="76"/>
      <c r="J7" s="76"/>
      <c r="K7" s="85"/>
    </row>
    <row r="8" spans="2:11" x14ac:dyDescent="0.35">
      <c r="B8" s="83" t="s">
        <v>332</v>
      </c>
      <c r="C8" s="77">
        <v>1</v>
      </c>
      <c r="D8" s="77">
        <v>1</v>
      </c>
      <c r="E8" s="77">
        <v>1</v>
      </c>
      <c r="F8" s="77">
        <v>1</v>
      </c>
      <c r="G8" s="77">
        <v>2</v>
      </c>
      <c r="H8" s="77">
        <v>2</v>
      </c>
      <c r="I8" s="77">
        <v>3</v>
      </c>
      <c r="J8" s="77">
        <v>3</v>
      </c>
      <c r="K8" s="86">
        <v>3</v>
      </c>
    </row>
    <row r="9" spans="2:11" x14ac:dyDescent="0.35">
      <c r="B9" s="39" t="s">
        <v>333</v>
      </c>
      <c r="C9" s="87"/>
      <c r="D9" s="87"/>
      <c r="E9" s="87"/>
      <c r="F9" s="87"/>
      <c r="G9" s="87"/>
      <c r="H9" s="87"/>
      <c r="I9" s="87"/>
      <c r="J9" s="87"/>
      <c r="K9" s="88"/>
    </row>
    <row r="10" spans="2:11" x14ac:dyDescent="0.35">
      <c r="B10" s="89" t="s">
        <v>417</v>
      </c>
      <c r="C10" s="74">
        <v>240</v>
      </c>
      <c r="D10" s="74"/>
      <c r="E10" s="74"/>
      <c r="F10" s="74"/>
      <c r="G10" s="74"/>
      <c r="H10" s="74"/>
      <c r="I10" s="74"/>
      <c r="J10" s="74"/>
      <c r="K10" s="84"/>
    </row>
    <row r="11" spans="2:11" x14ac:dyDescent="0.35">
      <c r="B11" s="89" t="s">
        <v>334</v>
      </c>
      <c r="C11" s="76">
        <v>78</v>
      </c>
      <c r="D11" s="76"/>
      <c r="E11" s="76"/>
      <c r="F11" s="76"/>
      <c r="G11" s="76"/>
      <c r="H11" s="76"/>
      <c r="I11" s="76"/>
      <c r="J11" s="76"/>
      <c r="K11" s="85"/>
    </row>
    <row r="12" spans="2:11" x14ac:dyDescent="0.35">
      <c r="B12" s="89" t="s">
        <v>418</v>
      </c>
      <c r="C12" s="77">
        <v>0</v>
      </c>
      <c r="D12" s="77"/>
      <c r="E12" s="77"/>
      <c r="F12" s="77"/>
      <c r="G12" s="77"/>
      <c r="H12" s="77"/>
      <c r="I12" s="77"/>
      <c r="J12" s="77"/>
      <c r="K12" s="86"/>
    </row>
    <row r="13" spans="2:11" x14ac:dyDescent="0.35">
      <c r="B13" s="39" t="s">
        <v>335</v>
      </c>
      <c r="C13" s="87"/>
      <c r="D13" s="87"/>
      <c r="E13" s="87"/>
      <c r="F13" s="87"/>
      <c r="G13" s="87"/>
      <c r="H13" s="87"/>
      <c r="I13" s="87"/>
      <c r="J13" s="87"/>
      <c r="K13" s="88"/>
    </row>
    <row r="14" spans="2:11" x14ac:dyDescent="0.35">
      <c r="B14" s="89" t="s">
        <v>419</v>
      </c>
      <c r="C14" s="74">
        <v>0</v>
      </c>
      <c r="D14" s="74"/>
      <c r="E14" s="74"/>
      <c r="F14" s="74"/>
      <c r="G14" s="74"/>
      <c r="H14" s="74"/>
      <c r="I14" s="74"/>
      <c r="J14" s="74"/>
      <c r="K14" s="84"/>
    </row>
    <row r="15" spans="2:11" x14ac:dyDescent="0.35">
      <c r="B15" s="89" t="s">
        <v>336</v>
      </c>
      <c r="C15" s="76">
        <v>67</v>
      </c>
      <c r="D15" s="76"/>
      <c r="E15" s="76"/>
      <c r="F15" s="76"/>
      <c r="G15" s="76"/>
      <c r="H15" s="76"/>
      <c r="I15" s="76"/>
      <c r="J15" s="76"/>
      <c r="K15" s="85"/>
    </row>
    <row r="16" spans="2:11" x14ac:dyDescent="0.35">
      <c r="B16" s="89" t="s">
        <v>420</v>
      </c>
      <c r="C16" s="77">
        <v>0</v>
      </c>
      <c r="D16" s="77"/>
      <c r="E16" s="77"/>
      <c r="F16" s="77">
        <v>373</v>
      </c>
      <c r="G16" s="77">
        <v>1090</v>
      </c>
      <c r="H16" s="77">
        <v>1198</v>
      </c>
      <c r="I16" s="77">
        <v>1198</v>
      </c>
      <c r="J16" s="77">
        <v>1198</v>
      </c>
      <c r="K16" s="86">
        <v>1198</v>
      </c>
    </row>
    <row r="17" spans="2:11" x14ac:dyDescent="0.35">
      <c r="B17" s="39" t="s">
        <v>337</v>
      </c>
      <c r="C17" s="87"/>
      <c r="D17" s="87"/>
      <c r="E17" s="87"/>
      <c r="F17" s="87"/>
      <c r="G17" s="87"/>
      <c r="H17" s="87"/>
      <c r="I17" s="87"/>
      <c r="J17" s="87"/>
      <c r="K17" s="88"/>
    </row>
    <row r="18" spans="2:11" x14ac:dyDescent="0.35">
      <c r="B18" s="89" t="s">
        <v>338</v>
      </c>
      <c r="C18" s="74">
        <v>0</v>
      </c>
      <c r="D18" s="74">
        <v>0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84">
        <v>0</v>
      </c>
    </row>
    <row r="19" spans="2:11" x14ac:dyDescent="0.35">
      <c r="B19" s="89" t="s">
        <v>339</v>
      </c>
      <c r="C19" s="76">
        <v>2</v>
      </c>
      <c r="D19" s="76">
        <v>2</v>
      </c>
      <c r="E19" s="76">
        <v>2</v>
      </c>
      <c r="F19" s="76">
        <v>5</v>
      </c>
      <c r="G19" s="76">
        <v>5</v>
      </c>
      <c r="H19" s="76">
        <v>5</v>
      </c>
      <c r="I19" s="76">
        <v>5</v>
      </c>
      <c r="J19" s="76">
        <v>5</v>
      </c>
      <c r="K19" s="85">
        <v>5</v>
      </c>
    </row>
    <row r="20" spans="2:11" x14ac:dyDescent="0.35">
      <c r="B20" s="89" t="s">
        <v>340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85">
        <v>0</v>
      </c>
    </row>
    <row r="21" spans="2:11" x14ac:dyDescent="0.35">
      <c r="B21" s="89" t="s">
        <v>341</v>
      </c>
      <c r="C21" s="76">
        <v>11</v>
      </c>
      <c r="D21" s="76">
        <v>11</v>
      </c>
      <c r="E21" s="76">
        <v>11</v>
      </c>
      <c r="F21" s="76">
        <v>11</v>
      </c>
      <c r="G21" s="76">
        <v>11</v>
      </c>
      <c r="H21" s="76">
        <v>11</v>
      </c>
      <c r="I21" s="76">
        <v>11</v>
      </c>
      <c r="J21" s="76">
        <v>11</v>
      </c>
      <c r="K21" s="85">
        <v>11</v>
      </c>
    </row>
    <row r="22" spans="2:11" x14ac:dyDescent="0.35">
      <c r="B22" s="89" t="s">
        <v>342</v>
      </c>
      <c r="C22" s="76">
        <v>4</v>
      </c>
      <c r="D22" s="76">
        <v>4</v>
      </c>
      <c r="E22" s="76">
        <v>4</v>
      </c>
      <c r="F22" s="76">
        <v>4</v>
      </c>
      <c r="G22" s="76">
        <v>4</v>
      </c>
      <c r="H22" s="76">
        <v>4</v>
      </c>
      <c r="I22" s="76">
        <v>4</v>
      </c>
      <c r="J22" s="76">
        <v>4</v>
      </c>
      <c r="K22" s="85">
        <v>4</v>
      </c>
    </row>
    <row r="23" spans="2:11" x14ac:dyDescent="0.35">
      <c r="B23" s="89" t="s">
        <v>343</v>
      </c>
      <c r="C23" s="77">
        <v>0</v>
      </c>
      <c r="D23" s="77">
        <v>0</v>
      </c>
      <c r="E23" s="77">
        <v>6.5</v>
      </c>
      <c r="F23" s="77">
        <v>6.5</v>
      </c>
      <c r="G23" s="77">
        <v>13</v>
      </c>
      <c r="H23" s="77">
        <v>13</v>
      </c>
      <c r="I23" s="77">
        <v>13</v>
      </c>
      <c r="J23" s="77">
        <v>13</v>
      </c>
      <c r="K23" s="86">
        <v>13</v>
      </c>
    </row>
    <row r="24" spans="2:11" x14ac:dyDescent="0.35">
      <c r="B24" s="89" t="s">
        <v>344</v>
      </c>
      <c r="C24" s="87"/>
      <c r="D24" s="87"/>
      <c r="E24" s="87"/>
      <c r="F24" s="87"/>
      <c r="G24" s="87"/>
      <c r="H24" s="87"/>
      <c r="I24" s="87"/>
      <c r="J24" s="87"/>
      <c r="K24" s="88"/>
    </row>
    <row r="25" spans="2:11" x14ac:dyDescent="0.35">
      <c r="B25" s="90"/>
      <c r="C25" s="74"/>
      <c r="D25" s="74"/>
      <c r="E25" s="74"/>
      <c r="F25" s="74"/>
      <c r="G25" s="74"/>
      <c r="H25" s="74"/>
      <c r="I25" s="74"/>
      <c r="J25" s="74"/>
      <c r="K25" s="84"/>
    </row>
    <row r="26" spans="2:11" x14ac:dyDescent="0.35">
      <c r="B26" s="90"/>
      <c r="C26" s="74"/>
      <c r="D26" s="74"/>
      <c r="E26" s="74"/>
      <c r="F26" s="74"/>
      <c r="G26" s="74"/>
      <c r="H26" s="74"/>
      <c r="I26" s="74"/>
      <c r="J26" s="74"/>
      <c r="K26" s="84"/>
    </row>
    <row r="27" spans="2:11" x14ac:dyDescent="0.35">
      <c r="B27" s="90"/>
      <c r="C27" s="74"/>
      <c r="D27" s="74"/>
      <c r="E27" s="74"/>
      <c r="F27" s="74"/>
      <c r="G27" s="74"/>
      <c r="H27" s="74"/>
      <c r="I27" s="74"/>
      <c r="J27" s="74"/>
      <c r="K27" s="84"/>
    </row>
    <row r="28" spans="2:11" x14ac:dyDescent="0.35">
      <c r="B28" s="90"/>
      <c r="C28" s="74"/>
      <c r="D28" s="74"/>
      <c r="E28" s="74"/>
      <c r="F28" s="74"/>
      <c r="G28" s="74"/>
      <c r="H28" s="74"/>
      <c r="I28" s="74"/>
      <c r="J28" s="74"/>
      <c r="K28" s="84"/>
    </row>
    <row r="29" spans="2:11" x14ac:dyDescent="0.35">
      <c r="B29" s="91"/>
      <c r="C29" s="92"/>
      <c r="D29" s="92"/>
      <c r="E29" s="92"/>
      <c r="F29" s="92"/>
      <c r="G29" s="92"/>
      <c r="H29" s="92"/>
      <c r="I29" s="92"/>
      <c r="J29" s="92"/>
      <c r="K29" s="93"/>
    </row>
    <row r="30" spans="2:11" x14ac:dyDescent="0.35"/>
    <row r="31" spans="2:11" s="1" customFormat="1" ht="30" customHeight="1" x14ac:dyDescent="0.35">
      <c r="B31" s="329" t="s">
        <v>421</v>
      </c>
      <c r="C31" s="330">
        <v>2022</v>
      </c>
      <c r="D31" s="81">
        <f t="shared" ref="D31:K31" si="1">+C31+1</f>
        <v>2023</v>
      </c>
      <c r="E31" s="81">
        <f t="shared" si="1"/>
        <v>2024</v>
      </c>
      <c r="F31" s="81">
        <f t="shared" si="1"/>
        <v>2025</v>
      </c>
      <c r="G31" s="81">
        <f t="shared" si="1"/>
        <v>2026</v>
      </c>
      <c r="H31" s="81">
        <f t="shared" si="1"/>
        <v>2027</v>
      </c>
      <c r="I31" s="81">
        <f t="shared" si="1"/>
        <v>2028</v>
      </c>
      <c r="J31" s="81">
        <f t="shared" si="1"/>
        <v>2029</v>
      </c>
      <c r="K31" s="82">
        <f t="shared" si="1"/>
        <v>2030</v>
      </c>
    </row>
    <row r="32" spans="2:11" s="1" customFormat="1" x14ac:dyDescent="0.35">
      <c r="B32" s="107"/>
      <c r="K32" s="6"/>
    </row>
    <row r="33" spans="2:11" s="1" customFormat="1" x14ac:dyDescent="0.35">
      <c r="B33" s="39" t="s">
        <v>422</v>
      </c>
      <c r="K33" s="274"/>
    </row>
    <row r="34" spans="2:11" s="1" customFormat="1" x14ac:dyDescent="0.35">
      <c r="B34" s="56" t="s">
        <v>423</v>
      </c>
      <c r="C34" s="78">
        <v>0</v>
      </c>
      <c r="D34" s="78">
        <v>0</v>
      </c>
      <c r="E34" s="78">
        <v>100</v>
      </c>
      <c r="F34" s="78">
        <v>100</v>
      </c>
      <c r="G34" s="78">
        <v>150</v>
      </c>
      <c r="H34" s="78">
        <v>150</v>
      </c>
      <c r="I34" s="78">
        <v>150</v>
      </c>
      <c r="J34" s="78">
        <v>150</v>
      </c>
      <c r="K34" s="275">
        <v>50</v>
      </c>
    </row>
    <row r="35" spans="2:11" s="1" customFormat="1" x14ac:dyDescent="0.35">
      <c r="B35" s="108" t="s">
        <v>470</v>
      </c>
      <c r="C35" s="78">
        <v>0</v>
      </c>
      <c r="D35" s="78">
        <v>0</v>
      </c>
      <c r="E35" s="78">
        <f>E34+D35</f>
        <v>100</v>
      </c>
      <c r="F35" s="78">
        <f t="shared" ref="F35:K35" si="2">F34+E35</f>
        <v>200</v>
      </c>
      <c r="G35" s="78">
        <f t="shared" si="2"/>
        <v>350</v>
      </c>
      <c r="H35" s="78">
        <f t="shared" si="2"/>
        <v>500</v>
      </c>
      <c r="I35" s="78">
        <f t="shared" si="2"/>
        <v>650</v>
      </c>
      <c r="J35" s="78">
        <f t="shared" si="2"/>
        <v>800</v>
      </c>
      <c r="K35" s="275">
        <f t="shared" si="2"/>
        <v>850</v>
      </c>
    </row>
    <row r="36" spans="2:11" s="1" customFormat="1" x14ac:dyDescent="0.35">
      <c r="B36" s="56" t="s">
        <v>471</v>
      </c>
      <c r="C36" s="78">
        <v>2.2999999999999998</v>
      </c>
      <c r="D36" s="78">
        <v>2.2999999999999998</v>
      </c>
      <c r="E36" s="78">
        <v>2.2999999999999998</v>
      </c>
      <c r="F36" s="78">
        <v>2.2999999999999998</v>
      </c>
      <c r="G36" s="78">
        <v>2.2999999999999998</v>
      </c>
      <c r="H36" s="78">
        <v>2.2999999999999998</v>
      </c>
      <c r="I36" s="78">
        <v>2.2999999999999998</v>
      </c>
      <c r="J36" s="78">
        <v>2.2999999999999998</v>
      </c>
      <c r="K36" s="275">
        <v>2.2999999999999998</v>
      </c>
    </row>
    <row r="37" spans="2:11" s="1" customFormat="1" x14ac:dyDescent="0.35">
      <c r="B37" s="56" t="s">
        <v>472</v>
      </c>
      <c r="C37" s="78">
        <v>605.68568170620313</v>
      </c>
      <c r="D37" s="78">
        <v>605.68568170620313</v>
      </c>
      <c r="E37" s="78">
        <v>605.68568170620313</v>
      </c>
      <c r="F37" s="78">
        <v>605.68568170620313</v>
      </c>
      <c r="G37" s="78">
        <v>605.68568170620313</v>
      </c>
      <c r="H37" s="78">
        <v>605.68568170620313</v>
      </c>
      <c r="I37" s="78">
        <v>605.68568170620313</v>
      </c>
      <c r="J37" s="78">
        <v>605.68568170620313</v>
      </c>
      <c r="K37" s="275">
        <v>605.68568170620313</v>
      </c>
    </row>
    <row r="38" spans="2:11" s="1" customFormat="1" x14ac:dyDescent="0.35">
      <c r="B38" s="56" t="s">
        <v>445</v>
      </c>
      <c r="C38" s="167">
        <f>(C37*0.37*C36*C35*0.5)/1000</f>
        <v>0</v>
      </c>
      <c r="D38" s="167">
        <f t="shared" ref="D38:K38" si="3">(D37*0.37*D36*D35*0.5)/1000</f>
        <v>0</v>
      </c>
      <c r="E38" s="167">
        <f t="shared" si="3"/>
        <v>25.771925756598943</v>
      </c>
      <c r="F38" s="167">
        <f t="shared" si="3"/>
        <v>51.543851513197886</v>
      </c>
      <c r="G38" s="167">
        <f t="shared" si="3"/>
        <v>90.201740148096306</v>
      </c>
      <c r="H38" s="167">
        <f t="shared" si="3"/>
        <v>128.85962878299472</v>
      </c>
      <c r="I38" s="167">
        <f t="shared" si="3"/>
        <v>167.51751741789315</v>
      </c>
      <c r="J38" s="167">
        <f t="shared" si="3"/>
        <v>206.17540605279154</v>
      </c>
      <c r="K38" s="276">
        <f t="shared" si="3"/>
        <v>219.06136893109101</v>
      </c>
    </row>
    <row r="39" spans="2:11" s="1" customFormat="1" x14ac:dyDescent="0.35">
      <c r="B39" s="56"/>
      <c r="C39" s="167"/>
      <c r="D39" s="167"/>
      <c r="E39" s="167"/>
      <c r="F39" s="167"/>
      <c r="G39" s="167"/>
      <c r="H39" s="167"/>
      <c r="I39" s="167"/>
      <c r="J39" s="167"/>
      <c r="K39" s="276"/>
    </row>
    <row r="40" spans="2:11" s="1" customFormat="1" x14ac:dyDescent="0.35">
      <c r="B40" s="39" t="s">
        <v>424</v>
      </c>
      <c r="C40" s="271"/>
      <c r="D40" s="271"/>
      <c r="E40" s="271"/>
      <c r="F40" s="271"/>
      <c r="G40" s="271"/>
      <c r="H40" s="271"/>
      <c r="I40" s="271"/>
      <c r="J40" s="271"/>
      <c r="K40" s="274"/>
    </row>
    <row r="41" spans="2:11" s="1" customFormat="1" x14ac:dyDescent="0.35">
      <c r="B41" s="56" t="s">
        <v>425</v>
      </c>
      <c r="C41" s="78">
        <v>0</v>
      </c>
      <c r="D41" s="78">
        <v>0</v>
      </c>
      <c r="E41" s="78">
        <v>0</v>
      </c>
      <c r="F41" s="78">
        <v>0</v>
      </c>
      <c r="G41" s="78">
        <v>0</v>
      </c>
      <c r="H41" s="78">
        <v>0</v>
      </c>
      <c r="I41" s="78">
        <v>0</v>
      </c>
      <c r="J41" s="78">
        <v>0</v>
      </c>
      <c r="K41" s="275">
        <v>0</v>
      </c>
    </row>
    <row r="42" spans="2:11" s="1" customFormat="1" x14ac:dyDescent="0.35">
      <c r="B42" s="56" t="s">
        <v>426</v>
      </c>
      <c r="C42" s="78">
        <v>0</v>
      </c>
      <c r="D42" s="78">
        <v>0</v>
      </c>
      <c r="E42" s="78">
        <v>0</v>
      </c>
      <c r="F42" s="78">
        <v>0</v>
      </c>
      <c r="G42" s="78">
        <v>0</v>
      </c>
      <c r="H42" s="78">
        <v>0</v>
      </c>
      <c r="I42" s="78">
        <v>0</v>
      </c>
      <c r="J42" s="78">
        <v>0</v>
      </c>
      <c r="K42" s="275">
        <v>0</v>
      </c>
    </row>
    <row r="43" spans="2:11" s="1" customFormat="1" x14ac:dyDescent="0.35">
      <c r="B43" s="56" t="s">
        <v>446</v>
      </c>
      <c r="C43" s="167">
        <f>(C37*0.37*C41*C42*0.5)/1000</f>
        <v>0</v>
      </c>
      <c r="D43" s="167">
        <f t="shared" ref="D43:K43" si="4">(D37*0.37*D41*D42*0.5)/1000</f>
        <v>0</v>
      </c>
      <c r="E43" s="167">
        <f t="shared" si="4"/>
        <v>0</v>
      </c>
      <c r="F43" s="167">
        <f t="shared" si="4"/>
        <v>0</v>
      </c>
      <c r="G43" s="167">
        <f t="shared" si="4"/>
        <v>0</v>
      </c>
      <c r="H43" s="167">
        <f t="shared" si="4"/>
        <v>0</v>
      </c>
      <c r="I43" s="167">
        <f t="shared" si="4"/>
        <v>0</v>
      </c>
      <c r="J43" s="167">
        <f t="shared" si="4"/>
        <v>0</v>
      </c>
      <c r="K43" s="167">
        <f t="shared" si="4"/>
        <v>0</v>
      </c>
    </row>
    <row r="44" spans="2:11" s="1" customFormat="1" x14ac:dyDescent="0.35">
      <c r="B44" s="260"/>
      <c r="K44" s="274"/>
    </row>
    <row r="45" spans="2:11" s="1" customFormat="1" x14ac:dyDescent="0.35">
      <c r="B45" s="272" t="s">
        <v>447</v>
      </c>
      <c r="C45" s="273">
        <f>C43+C38</f>
        <v>0</v>
      </c>
      <c r="D45" s="273">
        <f t="shared" ref="D45:K45" si="5">D43+D38</f>
        <v>0</v>
      </c>
      <c r="E45" s="273">
        <f t="shared" si="5"/>
        <v>25.771925756598943</v>
      </c>
      <c r="F45" s="273">
        <f t="shared" si="5"/>
        <v>51.543851513197886</v>
      </c>
      <c r="G45" s="273">
        <f t="shared" si="5"/>
        <v>90.201740148096306</v>
      </c>
      <c r="H45" s="273">
        <f t="shared" si="5"/>
        <v>128.85962878299472</v>
      </c>
      <c r="I45" s="273">
        <f t="shared" si="5"/>
        <v>167.51751741789315</v>
      </c>
      <c r="J45" s="273">
        <f t="shared" si="5"/>
        <v>206.17540605279154</v>
      </c>
      <c r="K45" s="277">
        <f t="shared" si="5"/>
        <v>219.06136893109101</v>
      </c>
    </row>
    <row r="46" spans="2:11" s="1" customFormat="1" x14ac:dyDescent="0.35">
      <c r="B46" s="270"/>
      <c r="C46" s="270"/>
      <c r="D46" s="270"/>
      <c r="E46" s="270"/>
      <c r="F46" s="270"/>
      <c r="G46" s="270"/>
      <c r="H46" s="270"/>
      <c r="I46" s="270"/>
      <c r="J46" s="270"/>
      <c r="K46" s="270"/>
    </row>
    <row r="47" spans="2:11" s="1" customFormat="1" x14ac:dyDescent="0.35">
      <c r="B47" s="270"/>
      <c r="C47" s="270"/>
      <c r="D47" s="270"/>
      <c r="E47" s="270"/>
      <c r="F47" s="270"/>
      <c r="G47" s="270"/>
      <c r="H47" s="270"/>
      <c r="I47" s="270"/>
      <c r="J47" s="270"/>
      <c r="K47" s="270"/>
    </row>
    <row r="48" spans="2:11" x14ac:dyDescent="0.35"/>
    <row r="49" spans="1:12" x14ac:dyDescent="0.35">
      <c r="A49" s="260"/>
      <c r="B49" s="270"/>
      <c r="C49" t="s">
        <v>327</v>
      </c>
      <c r="D49" t="s">
        <v>327</v>
      </c>
      <c r="E49" t="s">
        <v>327</v>
      </c>
      <c r="F49" t="s">
        <v>327</v>
      </c>
      <c r="G49" t="s">
        <v>327</v>
      </c>
      <c r="H49" t="s">
        <v>327</v>
      </c>
      <c r="I49" t="s">
        <v>327</v>
      </c>
      <c r="J49" t="s">
        <v>327</v>
      </c>
      <c r="K49" t="s">
        <v>327</v>
      </c>
      <c r="L49" t="s">
        <v>327</v>
      </c>
    </row>
    <row r="50" spans="1:12" hidden="1" x14ac:dyDescent="0.35">
      <c r="B50" s="260"/>
    </row>
    <row r="51" spans="1:12" hidden="1" x14ac:dyDescent="0.35">
      <c r="B51" s="259" t="s">
        <v>447</v>
      </c>
    </row>
    <row r="52" spans="1:12" hidden="1" x14ac:dyDescent="0.35">
      <c r="B52" s="259" t="s">
        <v>447</v>
      </c>
    </row>
    <row r="53" spans="1:12" x14ac:dyDescent="0.35"/>
    <row r="54" spans="1:12" x14ac:dyDescent="0.35"/>
    <row r="55" spans="1:12" x14ac:dyDescent="0.35"/>
  </sheetData>
  <sheetProtection algorithmName="SHA-512" hashValue="a3acbenXvdoPe4wm9kV+3VrF/Z6QvfgxcqqX/y1X93A7feZPUoeFmLLOx8WK4xO9ftrpKufGWG3e0A4U0eK8lg==" saltValue="h0WvBXoneU91e+PGcAiD6A==" spinCount="100000" sheet="1" objects="1" scenarios="1"/>
  <mergeCells count="1">
    <mergeCell ref="B2:K2"/>
  </mergeCells>
  <pageMargins left="0.7" right="0.7" top="0.75" bottom="0.75" header="0.3" footer="0.3"/>
  <pageSetup paperSize="9"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L122"/>
  <sheetViews>
    <sheetView showGridLines="0" topLeftCell="A86" zoomScale="85" zoomScaleNormal="85" workbookViewId="0">
      <selection activeCell="K114" sqref="K114"/>
    </sheetView>
  </sheetViews>
  <sheetFormatPr defaultColWidth="0" defaultRowHeight="14.5" zeroHeight="1" x14ac:dyDescent="0.35"/>
  <cols>
    <col min="1" max="1" width="2.81640625" style="1" customWidth="1"/>
    <col min="2" max="2" width="102.81640625" style="1" bestFit="1" customWidth="1"/>
    <col min="3" max="11" width="13" style="1" customWidth="1"/>
    <col min="12" max="12" width="2.81640625" style="1" customWidth="1"/>
    <col min="13" max="16384" width="0" style="1" hidden="1"/>
  </cols>
  <sheetData>
    <row r="1" spans="2:11" x14ac:dyDescent="0.35"/>
    <row r="2" spans="2:11" ht="30" customHeight="1" x14ac:dyDescent="0.35">
      <c r="B2" s="329" t="s">
        <v>357</v>
      </c>
      <c r="C2" s="330">
        <v>2022</v>
      </c>
      <c r="D2" s="81">
        <f t="shared" ref="D2:K2" si="0">+C2+1</f>
        <v>2023</v>
      </c>
      <c r="E2" s="81">
        <f t="shared" si="0"/>
        <v>2024</v>
      </c>
      <c r="F2" s="81">
        <f t="shared" si="0"/>
        <v>2025</v>
      </c>
      <c r="G2" s="81">
        <f t="shared" si="0"/>
        <v>2026</v>
      </c>
      <c r="H2" s="81">
        <f t="shared" si="0"/>
        <v>2027</v>
      </c>
      <c r="I2" s="81">
        <f t="shared" si="0"/>
        <v>2028</v>
      </c>
      <c r="J2" s="81">
        <f t="shared" si="0"/>
        <v>2029</v>
      </c>
      <c r="K2" s="82">
        <f t="shared" si="0"/>
        <v>2030</v>
      </c>
    </row>
    <row r="3" spans="2:11" ht="5" customHeight="1" x14ac:dyDescent="0.35">
      <c r="B3" s="18"/>
      <c r="K3" s="6"/>
    </row>
    <row r="4" spans="2:11" x14ac:dyDescent="0.35">
      <c r="B4" s="35" t="s">
        <v>358</v>
      </c>
      <c r="C4" s="111">
        <f t="shared" ref="C4:K4" si="1">SUM(C7:C42)</f>
        <v>1498</v>
      </c>
      <c r="D4" s="111">
        <f t="shared" si="1"/>
        <v>1497.418096549143</v>
      </c>
      <c r="E4" s="111">
        <f t="shared" si="1"/>
        <v>1052.2733817054159</v>
      </c>
      <c r="F4" s="111">
        <f t="shared" si="1"/>
        <v>989.34204870494432</v>
      </c>
      <c r="G4" s="111">
        <f t="shared" si="1"/>
        <v>916.83094519691826</v>
      </c>
      <c r="H4" s="111">
        <f t="shared" si="1"/>
        <v>851.3469758223697</v>
      </c>
      <c r="I4" s="111">
        <f t="shared" si="1"/>
        <v>771.23564434697903</v>
      </c>
      <c r="J4" s="111">
        <f t="shared" si="1"/>
        <v>704.94474183547788</v>
      </c>
      <c r="K4" s="112">
        <f t="shared" si="1"/>
        <v>639.67429678378699</v>
      </c>
    </row>
    <row r="5" spans="2:11" ht="3" customHeight="1" x14ac:dyDescent="0.35">
      <c r="B5" s="14"/>
      <c r="C5" s="23"/>
      <c r="D5" s="23"/>
      <c r="E5" s="23"/>
      <c r="F5" s="23"/>
      <c r="G5" s="23"/>
      <c r="H5" s="23"/>
      <c r="I5" s="23"/>
      <c r="J5" s="23"/>
      <c r="K5" s="37"/>
    </row>
    <row r="6" spans="2:11" x14ac:dyDescent="0.35">
      <c r="B6" s="5" t="s">
        <v>359</v>
      </c>
      <c r="K6" s="37"/>
    </row>
    <row r="7" spans="2:11" x14ac:dyDescent="0.35">
      <c r="B7" s="113" t="s">
        <v>147</v>
      </c>
      <c r="C7" s="78">
        <v>1498</v>
      </c>
      <c r="D7" s="78">
        <v>1497.418096549143</v>
      </c>
      <c r="E7" s="78">
        <v>1052.2733817054159</v>
      </c>
      <c r="F7" s="78">
        <v>989.34204870494432</v>
      </c>
      <c r="G7" s="78">
        <v>916.83094519691826</v>
      </c>
      <c r="H7" s="78">
        <v>851.3469758223697</v>
      </c>
      <c r="I7" s="78">
        <v>771.23564434697903</v>
      </c>
      <c r="J7" s="78">
        <v>704.94474183547788</v>
      </c>
      <c r="K7" s="114">
        <v>639.67429678378699</v>
      </c>
    </row>
    <row r="8" spans="2:11" x14ac:dyDescent="0.35">
      <c r="B8" s="115"/>
      <c r="C8" s="79"/>
      <c r="D8" s="79"/>
      <c r="E8" s="79"/>
      <c r="F8" s="79"/>
      <c r="G8" s="79"/>
      <c r="H8" s="79"/>
      <c r="I8" s="79"/>
      <c r="J8" s="79"/>
      <c r="K8" s="116"/>
    </row>
    <row r="9" spans="2:11" x14ac:dyDescent="0.35">
      <c r="B9" s="115"/>
      <c r="C9" s="79"/>
      <c r="D9" s="79"/>
      <c r="E9" s="79"/>
      <c r="F9" s="79"/>
      <c r="G9" s="79"/>
      <c r="H9" s="79"/>
      <c r="I9" s="79"/>
      <c r="J9" s="79"/>
      <c r="K9" s="116"/>
    </row>
    <row r="10" spans="2:11" x14ac:dyDescent="0.35">
      <c r="B10" s="115"/>
      <c r="C10" s="79"/>
      <c r="D10" s="79"/>
      <c r="E10" s="79"/>
      <c r="F10" s="79"/>
      <c r="G10" s="79"/>
      <c r="H10" s="79"/>
      <c r="I10" s="79"/>
      <c r="J10" s="79"/>
      <c r="K10" s="116"/>
    </row>
    <row r="11" spans="2:11" x14ac:dyDescent="0.35">
      <c r="B11" s="115"/>
      <c r="C11" s="79"/>
      <c r="D11" s="79"/>
      <c r="E11" s="79"/>
      <c r="F11" s="79"/>
      <c r="G11" s="79"/>
      <c r="H11" s="79"/>
      <c r="I11" s="79"/>
      <c r="J11" s="79"/>
      <c r="K11" s="116"/>
    </row>
    <row r="12" spans="2:11" x14ac:dyDescent="0.35">
      <c r="B12" s="115"/>
      <c r="C12" s="79"/>
      <c r="D12" s="79"/>
      <c r="E12" s="79"/>
      <c r="F12" s="79"/>
      <c r="G12" s="79"/>
      <c r="H12" s="79"/>
      <c r="I12" s="79"/>
      <c r="J12" s="79"/>
      <c r="K12" s="116"/>
    </row>
    <row r="13" spans="2:11" x14ac:dyDescent="0.35">
      <c r="B13" s="115"/>
      <c r="C13" s="79"/>
      <c r="D13" s="79"/>
      <c r="E13" s="79"/>
      <c r="F13" s="79"/>
      <c r="G13" s="79"/>
      <c r="H13" s="79"/>
      <c r="I13" s="79"/>
      <c r="J13" s="79"/>
      <c r="K13" s="116"/>
    </row>
    <row r="14" spans="2:11" x14ac:dyDescent="0.35">
      <c r="B14" s="115"/>
      <c r="C14" s="79"/>
      <c r="D14" s="79"/>
      <c r="E14" s="79"/>
      <c r="F14" s="79"/>
      <c r="G14" s="79"/>
      <c r="H14" s="79"/>
      <c r="I14" s="79"/>
      <c r="J14" s="79"/>
      <c r="K14" s="116"/>
    </row>
    <row r="15" spans="2:11" x14ac:dyDescent="0.35">
      <c r="B15" s="115"/>
      <c r="C15" s="79"/>
      <c r="D15" s="79"/>
      <c r="E15" s="79"/>
      <c r="F15" s="79"/>
      <c r="G15" s="79"/>
      <c r="H15" s="79"/>
      <c r="I15" s="79"/>
      <c r="J15" s="79"/>
      <c r="K15" s="116"/>
    </row>
    <row r="16" spans="2:11" x14ac:dyDescent="0.35">
      <c r="B16" s="115"/>
      <c r="C16" s="79"/>
      <c r="D16" s="79"/>
      <c r="E16" s="79"/>
      <c r="F16" s="79"/>
      <c r="G16" s="79"/>
      <c r="H16" s="79"/>
      <c r="I16" s="79"/>
      <c r="J16" s="79"/>
      <c r="K16" s="116"/>
    </row>
    <row r="17" spans="2:11" x14ac:dyDescent="0.35">
      <c r="B17" s="115"/>
      <c r="C17" s="79"/>
      <c r="D17" s="79"/>
      <c r="E17" s="79"/>
      <c r="F17" s="79"/>
      <c r="G17" s="79"/>
      <c r="H17" s="79"/>
      <c r="I17" s="79"/>
      <c r="J17" s="79"/>
      <c r="K17" s="116"/>
    </row>
    <row r="18" spans="2:11" x14ac:dyDescent="0.35">
      <c r="B18" s="115"/>
      <c r="C18" s="79"/>
      <c r="D18" s="79"/>
      <c r="E18" s="79"/>
      <c r="F18" s="79"/>
      <c r="G18" s="79"/>
      <c r="H18" s="79"/>
      <c r="I18" s="79"/>
      <c r="J18" s="79"/>
      <c r="K18" s="116"/>
    </row>
    <row r="19" spans="2:11" x14ac:dyDescent="0.35">
      <c r="B19" s="115"/>
      <c r="C19" s="79"/>
      <c r="D19" s="79"/>
      <c r="E19" s="79"/>
      <c r="F19" s="79"/>
      <c r="G19" s="79"/>
      <c r="H19" s="79"/>
      <c r="I19" s="79"/>
      <c r="J19" s="79"/>
      <c r="K19" s="116"/>
    </row>
    <row r="20" spans="2:11" x14ac:dyDescent="0.35">
      <c r="B20" s="115"/>
      <c r="C20" s="79"/>
      <c r="D20" s="79"/>
      <c r="E20" s="79"/>
      <c r="F20" s="79"/>
      <c r="G20" s="79"/>
      <c r="H20" s="79"/>
      <c r="I20" s="79"/>
      <c r="J20" s="79"/>
      <c r="K20" s="116"/>
    </row>
    <row r="21" spans="2:11" x14ac:dyDescent="0.35">
      <c r="B21" s="115"/>
      <c r="C21" s="79"/>
      <c r="D21" s="79"/>
      <c r="E21" s="79"/>
      <c r="F21" s="79"/>
      <c r="G21" s="79"/>
      <c r="H21" s="79"/>
      <c r="I21" s="79"/>
      <c r="J21" s="79"/>
      <c r="K21" s="116"/>
    </row>
    <row r="22" spans="2:11" x14ac:dyDescent="0.35">
      <c r="B22" s="115"/>
      <c r="C22" s="79"/>
      <c r="D22" s="79"/>
      <c r="E22" s="79"/>
      <c r="F22" s="79"/>
      <c r="G22" s="79"/>
      <c r="H22" s="79"/>
      <c r="I22" s="79"/>
      <c r="J22" s="79"/>
      <c r="K22" s="116"/>
    </row>
    <row r="23" spans="2:11" x14ac:dyDescent="0.35">
      <c r="B23" s="115"/>
      <c r="C23" s="79"/>
      <c r="D23" s="79"/>
      <c r="E23" s="79"/>
      <c r="F23" s="79"/>
      <c r="G23" s="79"/>
      <c r="H23" s="79"/>
      <c r="I23" s="79"/>
      <c r="J23" s="79"/>
      <c r="K23" s="116"/>
    </row>
    <row r="24" spans="2:11" x14ac:dyDescent="0.35">
      <c r="B24" s="115"/>
      <c r="C24" s="79"/>
      <c r="D24" s="79"/>
      <c r="E24" s="79"/>
      <c r="F24" s="79"/>
      <c r="G24" s="79"/>
      <c r="H24" s="79"/>
      <c r="I24" s="79"/>
      <c r="J24" s="79"/>
      <c r="K24" s="116"/>
    </row>
    <row r="25" spans="2:11" x14ac:dyDescent="0.35">
      <c r="B25" s="115"/>
      <c r="C25" s="79"/>
      <c r="D25" s="79"/>
      <c r="E25" s="79"/>
      <c r="F25" s="79"/>
      <c r="G25" s="79"/>
      <c r="H25" s="79"/>
      <c r="I25" s="79"/>
      <c r="J25" s="79"/>
      <c r="K25" s="116"/>
    </row>
    <row r="26" spans="2:11" x14ac:dyDescent="0.35">
      <c r="B26" s="115"/>
      <c r="C26" s="79"/>
      <c r="D26" s="79"/>
      <c r="E26" s="79"/>
      <c r="F26" s="79"/>
      <c r="G26" s="79"/>
      <c r="H26" s="79"/>
      <c r="I26" s="79"/>
      <c r="J26" s="79"/>
      <c r="K26" s="116"/>
    </row>
    <row r="27" spans="2:11" x14ac:dyDescent="0.35">
      <c r="B27" s="115"/>
      <c r="C27" s="79"/>
      <c r="D27" s="79"/>
      <c r="E27" s="79"/>
      <c r="F27" s="79"/>
      <c r="G27" s="79"/>
      <c r="H27" s="79"/>
      <c r="I27" s="79"/>
      <c r="J27" s="79"/>
      <c r="K27" s="116"/>
    </row>
    <row r="28" spans="2:11" x14ac:dyDescent="0.35">
      <c r="B28" s="115"/>
      <c r="C28" s="79"/>
      <c r="D28" s="79"/>
      <c r="E28" s="79"/>
      <c r="F28" s="79"/>
      <c r="G28" s="79"/>
      <c r="H28" s="79"/>
      <c r="I28" s="79"/>
      <c r="J28" s="79"/>
      <c r="K28" s="116"/>
    </row>
    <row r="29" spans="2:11" x14ac:dyDescent="0.35">
      <c r="B29" s="115"/>
      <c r="C29" s="79"/>
      <c r="D29" s="79"/>
      <c r="E29" s="79"/>
      <c r="F29" s="79"/>
      <c r="G29" s="79"/>
      <c r="H29" s="79"/>
      <c r="I29" s="79"/>
      <c r="J29" s="79"/>
      <c r="K29" s="116"/>
    </row>
    <row r="30" spans="2:11" x14ac:dyDescent="0.35">
      <c r="B30" s="115"/>
      <c r="C30" s="79"/>
      <c r="D30" s="79"/>
      <c r="E30" s="79"/>
      <c r="F30" s="79"/>
      <c r="G30" s="79"/>
      <c r="H30" s="79"/>
      <c r="I30" s="79"/>
      <c r="J30" s="79"/>
      <c r="K30" s="116"/>
    </row>
    <row r="31" spans="2:11" x14ac:dyDescent="0.35">
      <c r="B31" s="115"/>
      <c r="C31" s="79"/>
      <c r="D31" s="79"/>
      <c r="E31" s="79"/>
      <c r="F31" s="79"/>
      <c r="G31" s="79"/>
      <c r="H31" s="79"/>
      <c r="I31" s="79"/>
      <c r="J31" s="79"/>
      <c r="K31" s="116"/>
    </row>
    <row r="32" spans="2:11" x14ac:dyDescent="0.35">
      <c r="B32" s="115"/>
      <c r="C32" s="79"/>
      <c r="D32" s="79"/>
      <c r="E32" s="79"/>
      <c r="F32" s="79"/>
      <c r="G32" s="79"/>
      <c r="H32" s="79"/>
      <c r="I32" s="79"/>
      <c r="J32" s="79"/>
      <c r="K32" s="116"/>
    </row>
    <row r="33" spans="2:11" x14ac:dyDescent="0.35">
      <c r="B33" s="115"/>
      <c r="C33" s="79"/>
      <c r="D33" s="79"/>
      <c r="E33" s="79"/>
      <c r="F33" s="79"/>
      <c r="G33" s="79"/>
      <c r="H33" s="79"/>
      <c r="I33" s="79"/>
      <c r="J33" s="79"/>
      <c r="K33" s="116"/>
    </row>
    <row r="34" spans="2:11" x14ac:dyDescent="0.35">
      <c r="B34" s="115"/>
      <c r="C34" s="79"/>
      <c r="D34" s="79"/>
      <c r="E34" s="79"/>
      <c r="F34" s="79"/>
      <c r="G34" s="79"/>
      <c r="H34" s="79"/>
      <c r="I34" s="79"/>
      <c r="J34" s="79"/>
      <c r="K34" s="116"/>
    </row>
    <row r="35" spans="2:11" x14ac:dyDescent="0.35">
      <c r="B35" s="115"/>
      <c r="C35" s="79"/>
      <c r="D35" s="79"/>
      <c r="E35" s="79"/>
      <c r="F35" s="79"/>
      <c r="G35" s="79"/>
      <c r="H35" s="79"/>
      <c r="I35" s="79"/>
      <c r="J35" s="79"/>
      <c r="K35" s="116"/>
    </row>
    <row r="36" spans="2:11" x14ac:dyDescent="0.35">
      <c r="B36" s="115"/>
      <c r="C36" s="79"/>
      <c r="D36" s="79"/>
      <c r="E36" s="79"/>
      <c r="F36" s="79"/>
      <c r="G36" s="79"/>
      <c r="H36" s="79"/>
      <c r="I36" s="79"/>
      <c r="J36" s="79"/>
      <c r="K36" s="116"/>
    </row>
    <row r="37" spans="2:11" x14ac:dyDescent="0.35">
      <c r="B37" s="115"/>
      <c r="C37" s="79"/>
      <c r="D37" s="79"/>
      <c r="E37" s="79"/>
      <c r="F37" s="79"/>
      <c r="G37" s="79"/>
      <c r="H37" s="79"/>
      <c r="I37" s="79"/>
      <c r="J37" s="79"/>
      <c r="K37" s="116"/>
    </row>
    <row r="38" spans="2:11" x14ac:dyDescent="0.35">
      <c r="B38" s="115"/>
      <c r="C38" s="79"/>
      <c r="D38" s="79"/>
      <c r="E38" s="79"/>
      <c r="F38" s="79"/>
      <c r="G38" s="79"/>
      <c r="H38" s="79"/>
      <c r="I38" s="79"/>
      <c r="J38" s="79"/>
      <c r="K38" s="116"/>
    </row>
    <row r="39" spans="2:11" x14ac:dyDescent="0.35">
      <c r="B39" s="115"/>
      <c r="C39" s="79"/>
      <c r="D39" s="79"/>
      <c r="E39" s="79"/>
      <c r="F39" s="79"/>
      <c r="G39" s="79"/>
      <c r="H39" s="79"/>
      <c r="I39" s="79"/>
      <c r="J39" s="79"/>
      <c r="K39" s="116"/>
    </row>
    <row r="40" spans="2:11" x14ac:dyDescent="0.35">
      <c r="B40" s="115"/>
      <c r="C40" s="79"/>
      <c r="D40" s="79"/>
      <c r="E40" s="79"/>
      <c r="F40" s="79"/>
      <c r="G40" s="79"/>
      <c r="H40" s="79"/>
      <c r="I40" s="79"/>
      <c r="J40" s="79"/>
      <c r="K40" s="116"/>
    </row>
    <row r="41" spans="2:11" x14ac:dyDescent="0.35">
      <c r="B41" s="115"/>
      <c r="C41" s="79"/>
      <c r="D41" s="79"/>
      <c r="E41" s="79"/>
      <c r="F41" s="79"/>
      <c r="G41" s="79"/>
      <c r="H41" s="79"/>
      <c r="I41" s="79"/>
      <c r="J41" s="79"/>
      <c r="K41" s="116"/>
    </row>
    <row r="42" spans="2:11" x14ac:dyDescent="0.35">
      <c r="B42" s="117"/>
      <c r="C42" s="80"/>
      <c r="D42" s="80"/>
      <c r="E42" s="80"/>
      <c r="F42" s="80"/>
      <c r="G42" s="80"/>
      <c r="H42" s="80"/>
      <c r="I42" s="80"/>
      <c r="J42" s="80"/>
      <c r="K42" s="118"/>
    </row>
    <row r="43" spans="2:11" ht="5" customHeight="1" x14ac:dyDescent="0.35">
      <c r="B43" s="35"/>
      <c r="C43" s="23"/>
      <c r="D43" s="23"/>
      <c r="E43" s="23"/>
      <c r="F43" s="23"/>
      <c r="G43" s="23"/>
      <c r="H43" s="23"/>
      <c r="I43" s="23"/>
      <c r="J43" s="23"/>
      <c r="K43" s="37"/>
    </row>
    <row r="44" spans="2:11" x14ac:dyDescent="0.35">
      <c r="B44" s="35" t="s">
        <v>360</v>
      </c>
      <c r="C44" s="111">
        <f>SUM(C45:C50,C87:C93,C95:C96)</f>
        <v>283.32158989794323</v>
      </c>
      <c r="D44" s="111">
        <f t="shared" ref="D44:K44" si="2">SUM(D45:D50,D87:D93,D95:D96)</f>
        <v>283.21153261432244</v>
      </c>
      <c r="E44" s="111">
        <f t="shared" si="2"/>
        <v>356.54114935953339</v>
      </c>
      <c r="F44" s="111">
        <f t="shared" si="2"/>
        <v>407.67241660711119</v>
      </c>
      <c r="G44" s="111">
        <f t="shared" si="2"/>
        <v>466.62829848464429</v>
      </c>
      <c r="H44" s="111">
        <f t="shared" si="2"/>
        <v>517.4761732565961</v>
      </c>
      <c r="I44" s="111">
        <f t="shared" si="2"/>
        <v>582.25439858663083</v>
      </c>
      <c r="J44" s="111">
        <f t="shared" si="2"/>
        <v>633.01268802568222</v>
      </c>
      <c r="K44" s="112">
        <f t="shared" si="2"/>
        <v>683.77324864218735</v>
      </c>
    </row>
    <row r="45" spans="2:11" x14ac:dyDescent="0.35">
      <c r="B45" s="5" t="s">
        <v>361</v>
      </c>
      <c r="C45" s="80">
        <v>21.367051044827669</v>
      </c>
      <c r="D45" s="80">
        <v>21.358750937526182</v>
      </c>
      <c r="E45" s="80">
        <v>31.48209937502244</v>
      </c>
      <c r="F45" s="80">
        <v>41.605447812518698</v>
      </c>
      <c r="G45" s="80">
        <v>51.728796250014952</v>
      </c>
      <c r="H45" s="80">
        <v>61.852144687511213</v>
      </c>
      <c r="I45" s="80">
        <v>71.975493125007475</v>
      </c>
      <c r="J45" s="80">
        <v>82.098841562503736</v>
      </c>
      <c r="K45" s="118">
        <v>92.222189999999983</v>
      </c>
    </row>
    <row r="46" spans="2:11" x14ac:dyDescent="0.35">
      <c r="B46" s="5" t="s">
        <v>362</v>
      </c>
      <c r="C46" s="80">
        <v>52.874814431039724</v>
      </c>
      <c r="D46" s="80">
        <v>52.854275020505114</v>
      </c>
      <c r="E46" s="80">
        <v>65.426250017575811</v>
      </c>
      <c r="F46" s="80">
        <v>77.998225014646508</v>
      </c>
      <c r="G46" s="80">
        <v>90.570200011717205</v>
      </c>
      <c r="H46" s="80">
        <v>103.1421750087879</v>
      </c>
      <c r="I46" s="80">
        <v>115.7141500058586</v>
      </c>
      <c r="J46" s="80">
        <v>128.28612500292928</v>
      </c>
      <c r="K46" s="118">
        <v>140.85809999999998</v>
      </c>
    </row>
    <row r="47" spans="2:11" x14ac:dyDescent="0.35">
      <c r="B47" s="5" t="s">
        <v>363</v>
      </c>
      <c r="C47" s="80">
        <v>28.199724422075839</v>
      </c>
      <c r="D47" s="80">
        <v>28.188770138394649</v>
      </c>
      <c r="E47" s="80">
        <v>41.209050118623985</v>
      </c>
      <c r="F47" s="80">
        <v>54.229330098853325</v>
      </c>
      <c r="G47" s="80">
        <v>67.249610079082657</v>
      </c>
      <c r="H47" s="80">
        <v>80.26989005931199</v>
      </c>
      <c r="I47" s="80">
        <v>93.290170039541323</v>
      </c>
      <c r="J47" s="80">
        <v>106.31045001977066</v>
      </c>
      <c r="K47" s="118">
        <v>119.33073</v>
      </c>
    </row>
    <row r="48" spans="2:11" x14ac:dyDescent="0.35">
      <c r="B48" s="56" t="s">
        <v>364</v>
      </c>
      <c r="K48" s="6"/>
    </row>
    <row r="49" spans="2:11" ht="3" customHeight="1" x14ac:dyDescent="0.35">
      <c r="B49" s="14"/>
      <c r="C49" s="23"/>
      <c r="D49" s="23"/>
      <c r="E49" s="23"/>
      <c r="F49" s="23"/>
      <c r="G49" s="23"/>
      <c r="H49" s="23"/>
      <c r="I49" s="23"/>
      <c r="J49" s="23"/>
      <c r="K49" s="37"/>
    </row>
    <row r="50" spans="2:11" x14ac:dyDescent="0.35">
      <c r="B50" s="38" t="s">
        <v>359</v>
      </c>
      <c r="C50" s="111">
        <f>SUM(C51:C86)</f>
        <v>0</v>
      </c>
      <c r="D50" s="111">
        <f t="shared" ref="D50:K50" si="3">SUM(D51:D86)</f>
        <v>0</v>
      </c>
      <c r="E50" s="111">
        <f t="shared" si="3"/>
        <v>36</v>
      </c>
      <c r="F50" s="111">
        <f t="shared" si="3"/>
        <v>50</v>
      </c>
      <c r="G50" s="111">
        <f t="shared" si="3"/>
        <v>72</v>
      </c>
      <c r="H50" s="111">
        <f t="shared" si="3"/>
        <v>86</v>
      </c>
      <c r="I50" s="111">
        <f t="shared" si="3"/>
        <v>114</v>
      </c>
      <c r="J50" s="111">
        <f t="shared" si="3"/>
        <v>128</v>
      </c>
      <c r="K50" s="112">
        <f t="shared" si="3"/>
        <v>142</v>
      </c>
    </row>
    <row r="51" spans="2:11" x14ac:dyDescent="0.35">
      <c r="B51" s="163" t="str">
        <f t="shared" ref="B51:B86" si="4">B7</f>
        <v>FRONTEIRA</v>
      </c>
      <c r="C51" s="78">
        <v>0</v>
      </c>
      <c r="D51" s="78">
        <v>0</v>
      </c>
      <c r="E51" s="78">
        <v>36</v>
      </c>
      <c r="F51" s="78">
        <v>50</v>
      </c>
      <c r="G51" s="78">
        <v>72</v>
      </c>
      <c r="H51" s="78">
        <v>86</v>
      </c>
      <c r="I51" s="78">
        <v>114</v>
      </c>
      <c r="J51" s="78">
        <v>128</v>
      </c>
      <c r="K51" s="114">
        <v>142</v>
      </c>
    </row>
    <row r="52" spans="2:11" x14ac:dyDescent="0.35">
      <c r="B52" s="163">
        <f t="shared" si="4"/>
        <v>0</v>
      </c>
      <c r="C52" s="79"/>
      <c r="D52" s="79"/>
      <c r="E52" s="79"/>
      <c r="F52" s="79"/>
      <c r="G52" s="79"/>
      <c r="H52" s="79"/>
      <c r="I52" s="79"/>
      <c r="J52" s="79"/>
      <c r="K52" s="116"/>
    </row>
    <row r="53" spans="2:11" x14ac:dyDescent="0.35">
      <c r="B53" s="163">
        <f t="shared" si="4"/>
        <v>0</v>
      </c>
      <c r="C53" s="79"/>
      <c r="D53" s="79"/>
      <c r="E53" s="79"/>
      <c r="F53" s="79"/>
      <c r="G53" s="79"/>
      <c r="H53" s="79"/>
      <c r="I53" s="79"/>
      <c r="J53" s="79"/>
      <c r="K53" s="116"/>
    </row>
    <row r="54" spans="2:11" x14ac:dyDescent="0.35">
      <c r="B54" s="163">
        <f t="shared" si="4"/>
        <v>0</v>
      </c>
      <c r="C54" s="79"/>
      <c r="D54" s="79"/>
      <c r="E54" s="79"/>
      <c r="F54" s="79"/>
      <c r="G54" s="79"/>
      <c r="H54" s="79"/>
      <c r="I54" s="79"/>
      <c r="J54" s="79"/>
      <c r="K54" s="116"/>
    </row>
    <row r="55" spans="2:11" x14ac:dyDescent="0.35">
      <c r="B55" s="163">
        <f t="shared" si="4"/>
        <v>0</v>
      </c>
      <c r="C55" s="79"/>
      <c r="D55" s="79"/>
      <c r="E55" s="79"/>
      <c r="F55" s="79"/>
      <c r="G55" s="79"/>
      <c r="H55" s="79"/>
      <c r="I55" s="79"/>
      <c r="J55" s="79"/>
      <c r="K55" s="116"/>
    </row>
    <row r="56" spans="2:11" x14ac:dyDescent="0.35">
      <c r="B56" s="163">
        <f t="shared" si="4"/>
        <v>0</v>
      </c>
      <c r="C56" s="79"/>
      <c r="D56" s="79"/>
      <c r="E56" s="79"/>
      <c r="F56" s="79"/>
      <c r="G56" s="79"/>
      <c r="H56" s="79"/>
      <c r="I56" s="79"/>
      <c r="J56" s="79"/>
      <c r="K56" s="116"/>
    </row>
    <row r="57" spans="2:11" x14ac:dyDescent="0.35">
      <c r="B57" s="163">
        <f t="shared" si="4"/>
        <v>0</v>
      </c>
      <c r="C57" s="79"/>
      <c r="D57" s="79"/>
      <c r="E57" s="79"/>
      <c r="F57" s="79"/>
      <c r="G57" s="79"/>
      <c r="H57" s="79"/>
      <c r="I57" s="79"/>
      <c r="J57" s="79"/>
      <c r="K57" s="116"/>
    </row>
    <row r="58" spans="2:11" x14ac:dyDescent="0.35">
      <c r="B58" s="163">
        <f t="shared" si="4"/>
        <v>0</v>
      </c>
      <c r="C58" s="79"/>
      <c r="D58" s="79"/>
      <c r="E58" s="79"/>
      <c r="F58" s="79"/>
      <c r="G58" s="79"/>
      <c r="H58" s="79"/>
      <c r="I58" s="79"/>
      <c r="J58" s="79"/>
      <c r="K58" s="116"/>
    </row>
    <row r="59" spans="2:11" x14ac:dyDescent="0.35">
      <c r="B59" s="163">
        <f t="shared" si="4"/>
        <v>0</v>
      </c>
      <c r="C59" s="79"/>
      <c r="D59" s="79"/>
      <c r="E59" s="79"/>
      <c r="F59" s="79"/>
      <c r="G59" s="79"/>
      <c r="H59" s="79"/>
      <c r="I59" s="79"/>
      <c r="J59" s="79"/>
      <c r="K59" s="116"/>
    </row>
    <row r="60" spans="2:11" x14ac:dyDescent="0.35">
      <c r="B60" s="163">
        <f t="shared" si="4"/>
        <v>0</v>
      </c>
      <c r="C60" s="79"/>
      <c r="D60" s="79"/>
      <c r="E60" s="79"/>
      <c r="F60" s="79"/>
      <c r="G60" s="79"/>
      <c r="H60" s="79"/>
      <c r="I60" s="79"/>
      <c r="J60" s="79"/>
      <c r="K60" s="116"/>
    </row>
    <row r="61" spans="2:11" x14ac:dyDescent="0.35">
      <c r="B61" s="163">
        <f t="shared" si="4"/>
        <v>0</v>
      </c>
      <c r="C61" s="79"/>
      <c r="D61" s="79"/>
      <c r="E61" s="79"/>
      <c r="F61" s="79"/>
      <c r="G61" s="79"/>
      <c r="H61" s="79"/>
      <c r="I61" s="79"/>
      <c r="J61" s="79"/>
      <c r="K61" s="116"/>
    </row>
    <row r="62" spans="2:11" x14ac:dyDescent="0.35">
      <c r="B62" s="163">
        <f t="shared" si="4"/>
        <v>0</v>
      </c>
      <c r="C62" s="79"/>
      <c r="D62" s="79"/>
      <c r="E62" s="79"/>
      <c r="F62" s="79"/>
      <c r="G62" s="79"/>
      <c r="H62" s="79"/>
      <c r="I62" s="79"/>
      <c r="J62" s="79"/>
      <c r="K62" s="116"/>
    </row>
    <row r="63" spans="2:11" x14ac:dyDescent="0.35">
      <c r="B63" s="163">
        <f t="shared" si="4"/>
        <v>0</v>
      </c>
      <c r="C63" s="79"/>
      <c r="D63" s="79"/>
      <c r="E63" s="79"/>
      <c r="F63" s="79"/>
      <c r="G63" s="79"/>
      <c r="H63" s="79"/>
      <c r="I63" s="79"/>
      <c r="J63" s="79"/>
      <c r="K63" s="116"/>
    </row>
    <row r="64" spans="2:11" x14ac:dyDescent="0.35">
      <c r="B64" s="163">
        <f t="shared" si="4"/>
        <v>0</v>
      </c>
      <c r="C64" s="79"/>
      <c r="D64" s="79"/>
      <c r="E64" s="79"/>
      <c r="F64" s="79"/>
      <c r="G64" s="79"/>
      <c r="H64" s="79"/>
      <c r="I64" s="79"/>
      <c r="J64" s="79"/>
      <c r="K64" s="116"/>
    </row>
    <row r="65" spans="2:11" x14ac:dyDescent="0.35">
      <c r="B65" s="163">
        <f t="shared" si="4"/>
        <v>0</v>
      </c>
      <c r="C65" s="79"/>
      <c r="D65" s="79"/>
      <c r="E65" s="79"/>
      <c r="F65" s="79"/>
      <c r="G65" s="79"/>
      <c r="H65" s="79"/>
      <c r="I65" s="79"/>
      <c r="J65" s="79"/>
      <c r="K65" s="116"/>
    </row>
    <row r="66" spans="2:11" x14ac:dyDescent="0.35">
      <c r="B66" s="163">
        <f t="shared" si="4"/>
        <v>0</v>
      </c>
      <c r="C66" s="79"/>
      <c r="D66" s="79"/>
      <c r="E66" s="79"/>
      <c r="F66" s="79"/>
      <c r="G66" s="79"/>
      <c r="H66" s="79"/>
      <c r="I66" s="79"/>
      <c r="J66" s="79"/>
      <c r="K66" s="116"/>
    </row>
    <row r="67" spans="2:11" x14ac:dyDescent="0.35">
      <c r="B67" s="163">
        <f t="shared" si="4"/>
        <v>0</v>
      </c>
      <c r="C67" s="79"/>
      <c r="D67" s="79"/>
      <c r="E67" s="79"/>
      <c r="F67" s="79"/>
      <c r="G67" s="79"/>
      <c r="H67" s="79"/>
      <c r="I67" s="79"/>
      <c r="J67" s="79"/>
      <c r="K67" s="116"/>
    </row>
    <row r="68" spans="2:11" x14ac:dyDescent="0.35">
      <c r="B68" s="163">
        <f t="shared" si="4"/>
        <v>0</v>
      </c>
      <c r="C68" s="79"/>
      <c r="D68" s="79"/>
      <c r="E68" s="79"/>
      <c r="F68" s="79"/>
      <c r="G68" s="79"/>
      <c r="H68" s="79"/>
      <c r="I68" s="79"/>
      <c r="J68" s="79"/>
      <c r="K68" s="116"/>
    </row>
    <row r="69" spans="2:11" x14ac:dyDescent="0.35">
      <c r="B69" s="163">
        <f t="shared" si="4"/>
        <v>0</v>
      </c>
      <c r="C69" s="79"/>
      <c r="D69" s="79"/>
      <c r="E69" s="79"/>
      <c r="F69" s="79"/>
      <c r="G69" s="79"/>
      <c r="H69" s="79"/>
      <c r="I69" s="79"/>
      <c r="J69" s="79"/>
      <c r="K69" s="116"/>
    </row>
    <row r="70" spans="2:11" x14ac:dyDescent="0.35">
      <c r="B70" s="163">
        <f t="shared" si="4"/>
        <v>0</v>
      </c>
      <c r="C70" s="79"/>
      <c r="D70" s="79"/>
      <c r="E70" s="79"/>
      <c r="F70" s="79"/>
      <c r="G70" s="79"/>
      <c r="H70" s="79"/>
      <c r="I70" s="79"/>
      <c r="J70" s="79"/>
      <c r="K70" s="116"/>
    </row>
    <row r="71" spans="2:11" x14ac:dyDescent="0.35">
      <c r="B71" s="163">
        <f t="shared" si="4"/>
        <v>0</v>
      </c>
      <c r="C71" s="79"/>
      <c r="D71" s="79"/>
      <c r="E71" s="79"/>
      <c r="F71" s="79"/>
      <c r="G71" s="79"/>
      <c r="H71" s="79"/>
      <c r="I71" s="79"/>
      <c r="J71" s="79"/>
      <c r="K71" s="116"/>
    </row>
    <row r="72" spans="2:11" x14ac:dyDescent="0.35">
      <c r="B72" s="163">
        <f t="shared" si="4"/>
        <v>0</v>
      </c>
      <c r="C72" s="79"/>
      <c r="D72" s="79"/>
      <c r="E72" s="79"/>
      <c r="F72" s="79"/>
      <c r="G72" s="79"/>
      <c r="H72" s="79"/>
      <c r="I72" s="79"/>
      <c r="J72" s="79"/>
      <c r="K72" s="116"/>
    </row>
    <row r="73" spans="2:11" x14ac:dyDescent="0.35">
      <c r="B73" s="163">
        <f t="shared" si="4"/>
        <v>0</v>
      </c>
      <c r="C73" s="79"/>
      <c r="D73" s="79"/>
      <c r="E73" s="79"/>
      <c r="F73" s="79"/>
      <c r="G73" s="79"/>
      <c r="H73" s="79"/>
      <c r="I73" s="79"/>
      <c r="J73" s="79"/>
      <c r="K73" s="116"/>
    </row>
    <row r="74" spans="2:11" x14ac:dyDescent="0.35">
      <c r="B74" s="163">
        <f t="shared" si="4"/>
        <v>0</v>
      </c>
      <c r="C74" s="79"/>
      <c r="D74" s="79"/>
      <c r="E74" s="79"/>
      <c r="F74" s="79"/>
      <c r="G74" s="79"/>
      <c r="H74" s="79"/>
      <c r="I74" s="79"/>
      <c r="J74" s="79"/>
      <c r="K74" s="116"/>
    </row>
    <row r="75" spans="2:11" x14ac:dyDescent="0.35">
      <c r="B75" s="163">
        <f t="shared" si="4"/>
        <v>0</v>
      </c>
      <c r="C75" s="79"/>
      <c r="D75" s="79"/>
      <c r="E75" s="79"/>
      <c r="F75" s="79"/>
      <c r="G75" s="79"/>
      <c r="H75" s="79"/>
      <c r="I75" s="79"/>
      <c r="J75" s="79"/>
      <c r="K75" s="116"/>
    </row>
    <row r="76" spans="2:11" x14ac:dyDescent="0.35">
      <c r="B76" s="163">
        <f t="shared" si="4"/>
        <v>0</v>
      </c>
      <c r="C76" s="79"/>
      <c r="D76" s="79"/>
      <c r="E76" s="79"/>
      <c r="F76" s="79"/>
      <c r="G76" s="79"/>
      <c r="H76" s="79"/>
      <c r="I76" s="79"/>
      <c r="J76" s="79"/>
      <c r="K76" s="116"/>
    </row>
    <row r="77" spans="2:11" x14ac:dyDescent="0.35">
      <c r="B77" s="163">
        <f t="shared" si="4"/>
        <v>0</v>
      </c>
      <c r="C77" s="79"/>
      <c r="D77" s="79"/>
      <c r="E77" s="79"/>
      <c r="F77" s="79"/>
      <c r="G77" s="79"/>
      <c r="H77" s="79"/>
      <c r="I77" s="79"/>
      <c r="J77" s="79"/>
      <c r="K77" s="116"/>
    </row>
    <row r="78" spans="2:11" x14ac:dyDescent="0.35">
      <c r="B78" s="163">
        <f t="shared" si="4"/>
        <v>0</v>
      </c>
      <c r="C78" s="79"/>
      <c r="D78" s="79"/>
      <c r="E78" s="79"/>
      <c r="F78" s="79"/>
      <c r="G78" s="79"/>
      <c r="H78" s="79"/>
      <c r="I78" s="79"/>
      <c r="J78" s="79"/>
      <c r="K78" s="116"/>
    </row>
    <row r="79" spans="2:11" x14ac:dyDescent="0.35">
      <c r="B79" s="163">
        <f t="shared" si="4"/>
        <v>0</v>
      </c>
      <c r="C79" s="79"/>
      <c r="D79" s="79"/>
      <c r="E79" s="79"/>
      <c r="F79" s="79"/>
      <c r="G79" s="79"/>
      <c r="H79" s="79"/>
      <c r="I79" s="79"/>
      <c r="J79" s="79"/>
      <c r="K79" s="116"/>
    </row>
    <row r="80" spans="2:11" x14ac:dyDescent="0.35">
      <c r="B80" s="163">
        <f t="shared" si="4"/>
        <v>0</v>
      </c>
      <c r="C80" s="79"/>
      <c r="D80" s="79"/>
      <c r="E80" s="79"/>
      <c r="F80" s="79"/>
      <c r="G80" s="79"/>
      <c r="H80" s="79"/>
      <c r="I80" s="79"/>
      <c r="J80" s="79"/>
      <c r="K80" s="116"/>
    </row>
    <row r="81" spans="2:11" x14ac:dyDescent="0.35">
      <c r="B81" s="163">
        <f t="shared" si="4"/>
        <v>0</v>
      </c>
      <c r="C81" s="79"/>
      <c r="D81" s="79"/>
      <c r="E81" s="79"/>
      <c r="F81" s="79"/>
      <c r="G81" s="79"/>
      <c r="H81" s="79"/>
      <c r="I81" s="79"/>
      <c r="J81" s="79"/>
      <c r="K81" s="116"/>
    </row>
    <row r="82" spans="2:11" x14ac:dyDescent="0.35">
      <c r="B82" s="163">
        <f t="shared" si="4"/>
        <v>0</v>
      </c>
      <c r="C82" s="79"/>
      <c r="D82" s="79"/>
      <c r="E82" s="79"/>
      <c r="F82" s="79"/>
      <c r="G82" s="79"/>
      <c r="H82" s="79"/>
      <c r="I82" s="79"/>
      <c r="J82" s="79"/>
      <c r="K82" s="116"/>
    </row>
    <row r="83" spans="2:11" x14ac:dyDescent="0.35">
      <c r="B83" s="163">
        <f t="shared" si="4"/>
        <v>0</v>
      </c>
      <c r="C83" s="79"/>
      <c r="D83" s="79"/>
      <c r="E83" s="79"/>
      <c r="F83" s="79"/>
      <c r="G83" s="79"/>
      <c r="H83" s="79"/>
      <c r="I83" s="79"/>
      <c r="J83" s="79"/>
      <c r="K83" s="116"/>
    </row>
    <row r="84" spans="2:11" x14ac:dyDescent="0.35">
      <c r="B84" s="163">
        <f t="shared" si="4"/>
        <v>0</v>
      </c>
      <c r="C84" s="79"/>
      <c r="D84" s="79"/>
      <c r="E84" s="79"/>
      <c r="F84" s="79"/>
      <c r="G84" s="79"/>
      <c r="H84" s="79"/>
      <c r="I84" s="79"/>
      <c r="J84" s="79"/>
      <c r="K84" s="116"/>
    </row>
    <row r="85" spans="2:11" x14ac:dyDescent="0.35">
      <c r="B85" s="163">
        <f t="shared" si="4"/>
        <v>0</v>
      </c>
      <c r="C85" s="79"/>
      <c r="D85" s="79"/>
      <c r="E85" s="79"/>
      <c r="F85" s="79"/>
      <c r="G85" s="79"/>
      <c r="H85" s="79"/>
      <c r="I85" s="79"/>
      <c r="J85" s="79"/>
      <c r="K85" s="116"/>
    </row>
    <row r="86" spans="2:11" x14ac:dyDescent="0.35">
      <c r="B86" s="163">
        <f t="shared" si="4"/>
        <v>0</v>
      </c>
      <c r="C86" s="80"/>
      <c r="D86" s="80"/>
      <c r="E86" s="80"/>
      <c r="F86" s="80"/>
      <c r="G86" s="80"/>
      <c r="H86" s="80"/>
      <c r="I86" s="80"/>
      <c r="J86" s="80"/>
      <c r="K86" s="118"/>
    </row>
    <row r="87" spans="2:11" x14ac:dyDescent="0.35">
      <c r="B87" s="5" t="s">
        <v>365</v>
      </c>
      <c r="C87" s="80">
        <v>2.7</v>
      </c>
      <c r="D87" s="80">
        <v>2.6989511753555986</v>
      </c>
      <c r="E87" s="80">
        <v>3.3258438645905128</v>
      </c>
      <c r="F87" s="80">
        <v>3.9527365538254271</v>
      </c>
      <c r="G87" s="80">
        <v>4.5796292430603414</v>
      </c>
      <c r="H87" s="80">
        <v>5.2065219322952556</v>
      </c>
      <c r="I87" s="80">
        <v>5.8334146215301699</v>
      </c>
      <c r="J87" s="80">
        <v>6.4603073107650841</v>
      </c>
      <c r="K87" s="118">
        <v>7.0872000000000002</v>
      </c>
    </row>
    <row r="88" spans="2:11" x14ac:dyDescent="0.35">
      <c r="B88" s="5" t="s">
        <v>366</v>
      </c>
      <c r="C88" s="80">
        <v>178</v>
      </c>
      <c r="D88" s="80">
        <v>177.93085526418389</v>
      </c>
      <c r="E88" s="80">
        <v>177.61314277370028</v>
      </c>
      <c r="F88" s="80">
        <v>177.09708078558356</v>
      </c>
      <c r="G88" s="80">
        <v>176.40563342742226</v>
      </c>
      <c r="H88" s="80">
        <v>175.60617896367958</v>
      </c>
      <c r="I88" s="80">
        <v>174.73707505801991</v>
      </c>
      <c r="J88" s="80">
        <v>173.84803526137676</v>
      </c>
      <c r="K88" s="118">
        <v>172.96126664218744</v>
      </c>
    </row>
    <row r="89" spans="2:11" x14ac:dyDescent="0.35">
      <c r="B89" s="5" t="s">
        <v>367</v>
      </c>
      <c r="C89" s="80">
        <v>0</v>
      </c>
      <c r="D89" s="80">
        <v>0</v>
      </c>
      <c r="E89" s="80">
        <v>0.5315399999999999</v>
      </c>
      <c r="F89" s="80">
        <v>1.0630799999999998</v>
      </c>
      <c r="G89" s="80">
        <v>1.5946199999999997</v>
      </c>
      <c r="H89" s="80">
        <v>2.1261599999999996</v>
      </c>
      <c r="I89" s="80">
        <v>2.6576999999999993</v>
      </c>
      <c r="J89" s="80">
        <v>3.189239999999999</v>
      </c>
      <c r="K89" s="118">
        <v>3.7207799999999995</v>
      </c>
    </row>
    <row r="90" spans="2:11" x14ac:dyDescent="0.35">
      <c r="B90" s="5" t="s">
        <v>368</v>
      </c>
      <c r="C90" s="80">
        <v>0</v>
      </c>
      <c r="D90" s="80">
        <v>0</v>
      </c>
      <c r="E90" s="80">
        <v>0.23624000000000001</v>
      </c>
      <c r="F90" s="80">
        <v>0.47248000000000001</v>
      </c>
      <c r="G90" s="80">
        <v>0.70872000000000002</v>
      </c>
      <c r="H90" s="80">
        <v>0.94496000000000002</v>
      </c>
      <c r="I90" s="80">
        <v>1.1812</v>
      </c>
      <c r="J90" s="80">
        <v>1.41744</v>
      </c>
      <c r="K90" s="118">
        <v>1.65368</v>
      </c>
    </row>
    <row r="91" spans="2:11" x14ac:dyDescent="0.35">
      <c r="B91" s="5" t="s">
        <v>369</v>
      </c>
      <c r="C91" s="80">
        <v>0</v>
      </c>
      <c r="D91" s="80">
        <v>0</v>
      </c>
      <c r="E91" s="80">
        <v>0.37967142857142855</v>
      </c>
      <c r="F91" s="80">
        <v>0.7593428571428571</v>
      </c>
      <c r="G91" s="80">
        <v>1.1390142857142855</v>
      </c>
      <c r="H91" s="80">
        <v>1.5186857142857142</v>
      </c>
      <c r="I91" s="80">
        <v>1.8983571428571429</v>
      </c>
      <c r="J91" s="80">
        <v>2.2780285714285715</v>
      </c>
      <c r="K91" s="118">
        <v>2.6576999999999997</v>
      </c>
    </row>
    <row r="92" spans="2:11" x14ac:dyDescent="0.35">
      <c r="B92" s="5" t="s">
        <v>370</v>
      </c>
      <c r="C92" s="80">
        <v>0.18</v>
      </c>
      <c r="D92" s="80">
        <v>0.17993007835703986</v>
      </c>
      <c r="E92" s="80">
        <v>0.33731178144889129</v>
      </c>
      <c r="F92" s="80">
        <v>0.49469348454074269</v>
      </c>
      <c r="G92" s="80">
        <v>0.65207518763259409</v>
      </c>
      <c r="H92" s="80">
        <v>0.80945689072444549</v>
      </c>
      <c r="I92" s="80">
        <v>0.96683859381629689</v>
      </c>
      <c r="J92" s="80">
        <v>1.1242202969081483</v>
      </c>
      <c r="K92" s="118">
        <v>1.2816019999999999</v>
      </c>
    </row>
    <row r="93" spans="2:11" x14ac:dyDescent="0.35">
      <c r="B93" s="5" t="s">
        <v>371</v>
      </c>
      <c r="C93" s="80"/>
      <c r="D93" s="80"/>
      <c r="E93" s="80"/>
      <c r="F93" s="80"/>
      <c r="G93" s="80"/>
      <c r="H93" s="80"/>
      <c r="I93" s="80"/>
      <c r="J93" s="80"/>
      <c r="K93" s="118"/>
    </row>
    <row r="94" spans="2:11" x14ac:dyDescent="0.35">
      <c r="B94" s="56" t="s">
        <v>344</v>
      </c>
      <c r="C94" s="23"/>
      <c r="D94" s="23"/>
      <c r="E94" s="23"/>
      <c r="F94" s="23"/>
      <c r="G94" s="23"/>
      <c r="H94" s="23"/>
      <c r="I94" s="23"/>
      <c r="J94" s="23"/>
      <c r="K94" s="37"/>
    </row>
    <row r="95" spans="2:11" x14ac:dyDescent="0.35">
      <c r="B95" s="119"/>
      <c r="C95" s="78"/>
      <c r="D95" s="78"/>
      <c r="E95" s="78"/>
      <c r="F95" s="78"/>
      <c r="G95" s="78"/>
      <c r="H95" s="78"/>
      <c r="I95" s="78"/>
      <c r="J95" s="78"/>
      <c r="K95" s="114"/>
    </row>
    <row r="96" spans="2:11" x14ac:dyDescent="0.35">
      <c r="B96" s="120"/>
      <c r="C96" s="79"/>
      <c r="D96" s="79"/>
      <c r="E96" s="79"/>
      <c r="F96" s="79"/>
      <c r="G96" s="79"/>
      <c r="H96" s="79"/>
      <c r="I96" s="79"/>
      <c r="J96" s="79"/>
      <c r="K96" s="116"/>
    </row>
    <row r="97" spans="1:11" x14ac:dyDescent="0.35">
      <c r="B97" s="49"/>
      <c r="C97" s="23"/>
      <c r="D97" s="23"/>
      <c r="E97" s="23"/>
      <c r="F97" s="23"/>
      <c r="G97" s="23"/>
      <c r="H97" s="23"/>
      <c r="I97" s="23"/>
      <c r="J97" s="23"/>
      <c r="K97" s="37"/>
    </row>
    <row r="98" spans="1:11" x14ac:dyDescent="0.35">
      <c r="A98" s="52"/>
      <c r="B98" s="35" t="s">
        <v>372</v>
      </c>
      <c r="C98" s="167">
        <f t="shared" ref="C98:K98" si="5">SUM(C4,C44)</f>
        <v>1781.3215898979433</v>
      </c>
      <c r="D98" s="167">
        <f t="shared" si="5"/>
        <v>1780.6296291634653</v>
      </c>
      <c r="E98" s="167">
        <f t="shared" si="5"/>
        <v>1408.8145310649493</v>
      </c>
      <c r="F98" s="167">
        <f t="shared" si="5"/>
        <v>1397.0144653120556</v>
      </c>
      <c r="G98" s="167">
        <f t="shared" si="5"/>
        <v>1383.4592436815626</v>
      </c>
      <c r="H98" s="167">
        <f t="shared" si="5"/>
        <v>1368.8231490789658</v>
      </c>
      <c r="I98" s="167">
        <f t="shared" si="5"/>
        <v>1353.4900429336099</v>
      </c>
      <c r="J98" s="167">
        <f t="shared" si="5"/>
        <v>1337.9574298611601</v>
      </c>
      <c r="K98" s="168">
        <f t="shared" si="5"/>
        <v>1323.4475454259743</v>
      </c>
    </row>
    <row r="99" spans="1:11" ht="3" customHeight="1" x14ac:dyDescent="0.35">
      <c r="B99" s="18"/>
      <c r="C99" s="23"/>
      <c r="D99" s="23"/>
      <c r="E99" s="23"/>
      <c r="F99" s="23"/>
      <c r="G99" s="23"/>
      <c r="H99" s="23"/>
      <c r="I99" s="23"/>
      <c r="J99" s="23"/>
      <c r="K99" s="37"/>
    </row>
    <row r="100" spans="1:11" x14ac:dyDescent="0.35">
      <c r="B100" s="14" t="s">
        <v>373</v>
      </c>
      <c r="C100" s="167">
        <f>SUMIF('1_Caracterização'!$C$23:$C$300,"Sim",'1_Caracterização'!$E$23:$E$300)</f>
        <v>2953</v>
      </c>
      <c r="D100" s="167">
        <f>SUMIF('1_Caracterização'!$C$23:$C$300,"Sim",'1_Caracterização'!$E$23:$E$300)</f>
        <v>2953</v>
      </c>
      <c r="E100" s="167">
        <f>SUMIF('1_Caracterização'!$C$23:$C$300,"Sim",'1_Caracterização'!$E$23:$E$300)</f>
        <v>2953</v>
      </c>
      <c r="F100" s="167">
        <f>SUMIF('1_Caracterização'!$C$23:$C$300,"Sim",'1_Caracterização'!$E$23:$E$300)</f>
        <v>2953</v>
      </c>
      <c r="G100" s="167">
        <f>SUMIF('1_Caracterização'!$C$23:$C$300,"Sim",'1_Caracterização'!$E$23:$E$300)</f>
        <v>2953</v>
      </c>
      <c r="H100" s="167">
        <f>SUMIF('1_Caracterização'!$C$23:$C$300,"Sim",'1_Caracterização'!$E$23:$E$300)</f>
        <v>2953</v>
      </c>
      <c r="I100" s="167">
        <f>SUMIF('1_Caracterização'!$C$23:$C$300,"Sim",'1_Caracterização'!$E$23:$E$300)</f>
        <v>2953</v>
      </c>
      <c r="J100" s="167">
        <f>SUMIF('1_Caracterização'!$C$23:$C$300,"Sim",'1_Caracterização'!$E$23:$E$300)</f>
        <v>2953</v>
      </c>
      <c r="K100" s="168">
        <f>SUMIF('1_Caracterização'!$C$23:$C$300,"Sim",'1_Caracterização'!$E$23:$E$300)</f>
        <v>2953</v>
      </c>
    </row>
    <row r="101" spans="1:11" x14ac:dyDescent="0.35">
      <c r="B101" s="35" t="s">
        <v>374</v>
      </c>
      <c r="C101" s="167">
        <f t="shared" ref="C101:K101" si="6">IFERROR(C98/C100*1000,0)</f>
        <v>603.22437856347551</v>
      </c>
      <c r="D101" s="167">
        <f t="shared" si="6"/>
        <v>602.99005389890453</v>
      </c>
      <c r="E101" s="167">
        <f t="shared" si="6"/>
        <v>477.07908264983047</v>
      </c>
      <c r="F101" s="167">
        <f t="shared" si="6"/>
        <v>473.08312404742827</v>
      </c>
      <c r="G101" s="167">
        <f t="shared" si="6"/>
        <v>468.49280178854139</v>
      </c>
      <c r="H101" s="167">
        <f t="shared" si="6"/>
        <v>463.53645414120075</v>
      </c>
      <c r="I101" s="167">
        <f t="shared" si="6"/>
        <v>458.34407143027761</v>
      </c>
      <c r="J101" s="167">
        <f t="shared" si="6"/>
        <v>453.08412795840167</v>
      </c>
      <c r="K101" s="168">
        <f t="shared" si="6"/>
        <v>448.17051995461372</v>
      </c>
    </row>
    <row r="102" spans="1:11" x14ac:dyDescent="0.35">
      <c r="B102" s="267"/>
      <c r="C102" s="268"/>
      <c r="D102" s="268"/>
      <c r="E102" s="268"/>
      <c r="F102" s="268"/>
      <c r="G102" s="268"/>
      <c r="H102" s="268"/>
      <c r="I102" s="268"/>
      <c r="J102" s="268"/>
      <c r="K102" s="269"/>
    </row>
    <row r="103" spans="1:11" x14ac:dyDescent="0.35"/>
    <row r="104" spans="1:11" ht="30" customHeight="1" x14ac:dyDescent="0.35">
      <c r="B104" s="4" t="s">
        <v>421</v>
      </c>
      <c r="C104" s="31">
        <v>2022</v>
      </c>
      <c r="D104" s="81">
        <f t="shared" ref="D104:K104" si="7">+C104+1</f>
        <v>2023</v>
      </c>
      <c r="E104" s="81">
        <f t="shared" si="7"/>
        <v>2024</v>
      </c>
      <c r="F104" s="81">
        <f t="shared" si="7"/>
        <v>2025</v>
      </c>
      <c r="G104" s="81">
        <f t="shared" si="7"/>
        <v>2026</v>
      </c>
      <c r="H104" s="81">
        <f t="shared" si="7"/>
        <v>2027</v>
      </c>
      <c r="I104" s="81">
        <f t="shared" si="7"/>
        <v>2028</v>
      </c>
      <c r="J104" s="81">
        <f t="shared" si="7"/>
        <v>2029</v>
      </c>
      <c r="K104" s="82">
        <f t="shared" si="7"/>
        <v>2030</v>
      </c>
    </row>
    <row r="105" spans="1:11" ht="6" customHeight="1" x14ac:dyDescent="0.35">
      <c r="B105" s="39"/>
      <c r="C105" s="53"/>
      <c r="D105" s="53"/>
      <c r="E105" s="53"/>
      <c r="F105" s="53"/>
      <c r="G105" s="53"/>
      <c r="H105" s="53"/>
      <c r="I105" s="53"/>
      <c r="J105" s="53"/>
      <c r="K105" s="127"/>
    </row>
    <row r="106" spans="1:11" x14ac:dyDescent="0.35">
      <c r="B106" s="39" t="s">
        <v>422</v>
      </c>
      <c r="K106" s="6"/>
    </row>
    <row r="107" spans="1:11" x14ac:dyDescent="0.35">
      <c r="B107" s="56" t="s">
        <v>427</v>
      </c>
      <c r="C107" s="79"/>
      <c r="D107" s="79">
        <v>0</v>
      </c>
      <c r="E107" s="79">
        <v>361</v>
      </c>
      <c r="F107" s="79">
        <v>360</v>
      </c>
      <c r="G107" s="79">
        <v>359</v>
      </c>
      <c r="H107" s="79">
        <v>358</v>
      </c>
      <c r="I107" s="79">
        <v>357</v>
      </c>
      <c r="J107" s="79">
        <v>356</v>
      </c>
      <c r="K107" s="116">
        <v>354</v>
      </c>
    </row>
    <row r="108" spans="1:11" ht="8.5" customHeight="1" x14ac:dyDescent="0.35">
      <c r="B108" s="83"/>
      <c r="K108" s="6"/>
    </row>
    <row r="109" spans="1:11" x14ac:dyDescent="0.35">
      <c r="B109" s="39" t="s">
        <v>424</v>
      </c>
      <c r="K109" s="6"/>
    </row>
    <row r="110" spans="1:11" x14ac:dyDescent="0.35">
      <c r="B110" s="146" t="s">
        <v>427</v>
      </c>
      <c r="C110" s="133"/>
      <c r="D110" s="133"/>
      <c r="E110" s="133"/>
      <c r="F110" s="133"/>
      <c r="G110" s="133"/>
      <c r="H110" s="133"/>
      <c r="I110" s="133"/>
      <c r="J110" s="133"/>
      <c r="K110" s="134"/>
    </row>
    <row r="111" spans="1:11" x14ac:dyDescent="0.35"/>
    <row r="112" spans="1:11" ht="29" customHeight="1" x14ac:dyDescent="0.35">
      <c r="B112" s="4" t="s">
        <v>440</v>
      </c>
      <c r="C112" s="145"/>
      <c r="D112" s="81">
        <v>2023</v>
      </c>
      <c r="E112" s="81">
        <v>2024</v>
      </c>
      <c r="F112" s="81">
        <f t="shared" ref="F112:K112" si="8">+E112+1</f>
        <v>2025</v>
      </c>
      <c r="G112" s="81">
        <f t="shared" si="8"/>
        <v>2026</v>
      </c>
      <c r="H112" s="81">
        <f t="shared" si="8"/>
        <v>2027</v>
      </c>
      <c r="I112" s="81">
        <f t="shared" si="8"/>
        <v>2028</v>
      </c>
      <c r="J112" s="81">
        <f t="shared" si="8"/>
        <v>2029</v>
      </c>
      <c r="K112" s="82">
        <f t="shared" si="8"/>
        <v>2030</v>
      </c>
    </row>
    <row r="113" spans="1:12" x14ac:dyDescent="0.35">
      <c r="B113" s="18"/>
      <c r="K113" s="6"/>
    </row>
    <row r="114" spans="1:12" x14ac:dyDescent="0.35">
      <c r="B114" s="39" t="s">
        <v>428</v>
      </c>
      <c r="D114" s="261"/>
      <c r="E114" s="278">
        <f>(D50+'5_Infraestruturas_Baixa'!D45)/('5_Infraestruturas_Baixa'!D37*0.37)</f>
        <v>0</v>
      </c>
      <c r="F114" s="278">
        <f>(E50+'5_Infraestruturas_Baixa'!E45)/('5_Infraestruturas_Baixa'!E37*0.37)</f>
        <v>0.27563991643852792</v>
      </c>
      <c r="G114" s="278">
        <f>(F50+'5_Infraestruturas_Baixa'!F45)/('5_Infraestruturas_Baixa'!F37*0.37)</f>
        <v>0.45311099505351105</v>
      </c>
      <c r="H114" s="278">
        <f>(G50+'5_Infraestruturas_Baixa'!G45)/('5_Infraestruturas_Baixa'!G37*0.37)</f>
        <v>0.72377983287705583</v>
      </c>
      <c r="I114" s="278">
        <f>(H50+'5_Infraestruturas_Baixa'!H45)/('5_Infraestruturas_Baixa'!H37*0.37)</f>
        <v>0.95875091149203895</v>
      </c>
      <c r="J114" s="278">
        <f>(I50+'5_Infraestruturas_Baixa'!I45)/('5_Infraestruturas_Baixa'!I37*0.37)</f>
        <v>1.2561930687220051</v>
      </c>
      <c r="K114" s="279">
        <f>(J50+'5_Infraestruturas_Baixa'!J45)/('5_Infraestruturas_Baixa'!J37*0.37)</f>
        <v>1.4911641473369883</v>
      </c>
      <c r="L114" s="6"/>
    </row>
    <row r="115" spans="1:12" x14ac:dyDescent="0.35">
      <c r="B115" s="129"/>
      <c r="C115" s="122"/>
      <c r="D115" s="122"/>
      <c r="E115" s="122"/>
      <c r="F115" s="122"/>
      <c r="G115" s="122"/>
      <c r="H115" s="122"/>
      <c r="I115" s="122"/>
      <c r="J115" s="122"/>
      <c r="K115" s="123"/>
    </row>
    <row r="116" spans="1:12" x14ac:dyDescent="0.35"/>
    <row r="117" spans="1:12" x14ac:dyDescent="0.35">
      <c r="A117" s="1" t="s">
        <v>327</v>
      </c>
      <c r="B117" s="1" t="s">
        <v>327</v>
      </c>
      <c r="C117" s="1" t="s">
        <v>327</v>
      </c>
      <c r="D117" s="1" t="s">
        <v>327</v>
      </c>
      <c r="E117" s="1" t="s">
        <v>327</v>
      </c>
      <c r="F117" s="1" t="s">
        <v>327</v>
      </c>
      <c r="G117" s="1" t="s">
        <v>327</v>
      </c>
      <c r="H117" s="1" t="s">
        <v>327</v>
      </c>
      <c r="I117" s="1" t="s">
        <v>327</v>
      </c>
      <c r="J117" s="1" t="s">
        <v>327</v>
      </c>
      <c r="K117" s="1" t="s">
        <v>327</v>
      </c>
      <c r="L117" s="1" t="s">
        <v>327</v>
      </c>
    </row>
    <row r="118" spans="1:12" x14ac:dyDescent="0.35"/>
    <row r="119" spans="1:12" x14ac:dyDescent="0.35"/>
    <row r="120" spans="1:12" x14ac:dyDescent="0.35"/>
    <row r="121" spans="1:12" x14ac:dyDescent="0.35"/>
    <row r="122" spans="1:12" x14ac:dyDescent="0.35"/>
  </sheetData>
  <sheetProtection algorithmName="SHA-512" hashValue="k2SW5bQiHqCNtycJ0UHz9RAZ+ZvQNKXbN2JkcG6iTQ8q9czqerQdnlNhCa1kHHy9uTit1vOxP9AkvzpyTixE5Q==" saltValue="M7JknNafM3vSUY3okiTaSQ==" spinCount="100000" sheet="1" objects="1" scenarios="1"/>
  <dataValidations count="1">
    <dataValidation type="list" errorStyle="warning" allowBlank="1" showInputMessage="1" showErrorMessage="1" errorTitle="Município não existente" error="Por favor selecionar o município a partir da lista." sqref="B7:B42" xr:uid="{00000000-0002-0000-16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V22"/>
  <sheetViews>
    <sheetView showGridLines="0" zoomScale="85" zoomScaleNormal="85" workbookViewId="0">
      <selection activeCell="O13" sqref="O13"/>
    </sheetView>
  </sheetViews>
  <sheetFormatPr defaultColWidth="0" defaultRowHeight="15" customHeight="1" zeroHeight="1" x14ac:dyDescent="0.35"/>
  <cols>
    <col min="1" max="1" width="2.81640625" style="17" customWidth="1"/>
    <col min="2" max="2" width="9.08984375" style="17" customWidth="1"/>
    <col min="3" max="3" width="86.453125" style="17" customWidth="1"/>
    <col min="4" max="4" width="2.08984375" style="17" customWidth="1"/>
    <col min="5" max="12" width="11.453125" style="17" customWidth="1"/>
    <col min="13" max="14" width="28.6328125" style="17" customWidth="1"/>
    <col min="15" max="16" width="19.453125" style="17" customWidth="1"/>
    <col min="17" max="22" width="0" style="17" hidden="1" customWidth="1"/>
    <col min="23" max="16384" width="9.08984375" style="17" hidden="1"/>
  </cols>
  <sheetData>
    <row r="1" spans="2:16" ht="14.5" x14ac:dyDescent="0.35"/>
    <row r="2" spans="2:16" ht="14.5" x14ac:dyDescent="0.35">
      <c r="B2" s="375" t="s">
        <v>403</v>
      </c>
      <c r="C2" s="375" t="s">
        <v>404</v>
      </c>
      <c r="E2" s="375" t="s">
        <v>405</v>
      </c>
      <c r="F2" s="375"/>
      <c r="G2" s="375"/>
      <c r="H2" s="375"/>
      <c r="I2" s="375"/>
      <c r="J2" s="375"/>
      <c r="K2" s="375"/>
      <c r="L2" s="375"/>
      <c r="M2" s="375" t="s">
        <v>476</v>
      </c>
      <c r="N2" s="375"/>
      <c r="O2" s="375"/>
      <c r="P2" s="375"/>
    </row>
    <row r="3" spans="2:16" ht="33.75" customHeight="1" x14ac:dyDescent="0.35">
      <c r="B3" s="375"/>
      <c r="C3" s="375"/>
      <c r="E3" s="327">
        <v>2023</v>
      </c>
      <c r="F3" s="327">
        <f t="shared" ref="F3:L3" si="0">+E3+1</f>
        <v>2024</v>
      </c>
      <c r="G3" s="327">
        <f t="shared" si="0"/>
        <v>2025</v>
      </c>
      <c r="H3" s="327">
        <f t="shared" si="0"/>
        <v>2026</v>
      </c>
      <c r="I3" s="327">
        <f t="shared" si="0"/>
        <v>2027</v>
      </c>
      <c r="J3" s="327">
        <f t="shared" si="0"/>
        <v>2028</v>
      </c>
      <c r="K3" s="327">
        <f t="shared" si="0"/>
        <v>2029</v>
      </c>
      <c r="L3" s="327">
        <f t="shared" si="0"/>
        <v>2030</v>
      </c>
      <c r="M3" s="327" t="s">
        <v>477</v>
      </c>
      <c r="N3" s="327" t="s">
        <v>7</v>
      </c>
      <c r="O3" s="328" t="s">
        <v>478</v>
      </c>
      <c r="P3" s="328" t="s">
        <v>479</v>
      </c>
    </row>
    <row r="4" spans="2:16" ht="3" customHeight="1" x14ac:dyDescent="0.35"/>
    <row r="5" spans="2:16" s="233" customFormat="1" ht="22" customHeight="1" x14ac:dyDescent="0.35">
      <c r="B5" s="229" t="s">
        <v>406</v>
      </c>
      <c r="C5" s="230"/>
      <c r="D5" s="231"/>
      <c r="E5" s="232">
        <f>SUM(E$6:E$20)</f>
        <v>35000</v>
      </c>
      <c r="F5" s="232">
        <f t="shared" ref="F5:K5" si="1">SUM(F$6:F$20)</f>
        <v>1084530</v>
      </c>
      <c r="G5" s="232">
        <f t="shared" si="1"/>
        <v>201560</v>
      </c>
      <c r="H5" s="232">
        <f t="shared" si="1"/>
        <v>751540</v>
      </c>
      <c r="I5" s="232">
        <f t="shared" si="1"/>
        <v>202670</v>
      </c>
      <c r="J5" s="232">
        <f t="shared" si="1"/>
        <v>436970</v>
      </c>
      <c r="K5" s="232">
        <f t="shared" si="1"/>
        <v>50400</v>
      </c>
      <c r="L5" s="232">
        <f>SUM(L$6:L$20)</f>
        <v>38330</v>
      </c>
      <c r="M5" s="376"/>
      <c r="N5" s="376"/>
      <c r="O5" s="376"/>
      <c r="P5" s="376"/>
    </row>
    <row r="6" spans="2:16" ht="22" customHeight="1" x14ac:dyDescent="0.35">
      <c r="B6" s="17">
        <v>1</v>
      </c>
      <c r="C6" s="2" t="str" cm="1">
        <f t="array" aca="1" ref="C6" ca="1">INDIRECT("'7."&amp;B6&amp;"'!D2")</f>
        <v>Combate ao desperdício alimentar</v>
      </c>
      <c r="E6" s="169">
        <f>SUM('7.1'!G$19:G$43)</f>
        <v>0</v>
      </c>
      <c r="F6" s="169">
        <f>SUM('7.1'!H$19:H$43)</f>
        <v>12300</v>
      </c>
      <c r="G6" s="169">
        <f>SUM('7.1'!I$19:I$43)</f>
        <v>0</v>
      </c>
      <c r="H6" s="169">
        <f>SUM('7.1'!J$19:J$43)</f>
        <v>0</v>
      </c>
      <c r="I6" s="169">
        <f>SUM('7.1'!K$19:K$43)</f>
        <v>0</v>
      </c>
      <c r="J6" s="169">
        <f>SUM('7.1'!L$19:L$43)</f>
        <v>0</v>
      </c>
      <c r="K6" s="169">
        <f>SUM('7.1'!M$19:M$43)</f>
        <v>0</v>
      </c>
      <c r="L6" s="169">
        <f>SUM('7.1'!N$19:N$43)</f>
        <v>0</v>
      </c>
      <c r="M6" s="335" t="s">
        <v>495</v>
      </c>
      <c r="N6" s="347" t="s">
        <v>432</v>
      </c>
      <c r="O6" s="335">
        <v>2953</v>
      </c>
      <c r="P6" s="335">
        <v>295</v>
      </c>
    </row>
    <row r="7" spans="2:16" ht="22" customHeight="1" x14ac:dyDescent="0.35">
      <c r="B7" s="17">
        <f>+B6+1</f>
        <v>2</v>
      </c>
      <c r="C7" s="2" t="str" cm="1">
        <f t="array" aca="1" ref="C7" ca="1">INDIRECT("'7."&amp;B7&amp;"'!D2")</f>
        <v>Fomento e apoio ao estabelecimento de redes de doação, de troca e de reparação</v>
      </c>
      <c r="E7" s="169">
        <f>SUM('7.2'!G$19:G$43)</f>
        <v>0</v>
      </c>
      <c r="F7" s="169">
        <f>SUM('7.2'!H$19:H$43)</f>
        <v>12000</v>
      </c>
      <c r="G7" s="169">
        <f>SUM('7.2'!I$19:I$43)</f>
        <v>24300</v>
      </c>
      <c r="H7" s="169">
        <f>SUM('7.2'!J$19:J$43)</f>
        <v>12000</v>
      </c>
      <c r="I7" s="169">
        <f>SUM('7.2'!K$19:K$43)</f>
        <v>12000</v>
      </c>
      <c r="J7" s="169">
        <f>SUM('7.2'!L$19:L$43)</f>
        <v>12000</v>
      </c>
      <c r="K7" s="169">
        <f>SUM('7.2'!M$19:M$43)</f>
        <v>12000</v>
      </c>
      <c r="L7" s="169">
        <f>SUM('7.2'!N$19:N$43)</f>
        <v>12000</v>
      </c>
      <c r="M7" s="335" t="s">
        <v>495</v>
      </c>
      <c r="N7" s="347" t="s">
        <v>432</v>
      </c>
      <c r="O7" s="335">
        <v>2953</v>
      </c>
      <c r="P7" s="335">
        <v>295</v>
      </c>
    </row>
    <row r="8" spans="2:16" ht="22" customHeight="1" x14ac:dyDescent="0.35">
      <c r="B8" s="17">
        <f t="shared" ref="B8:B20" si="2">+B7+1</f>
        <v>3</v>
      </c>
      <c r="C8" s="2" t="str" cm="1">
        <f t="array" aca="1" ref="C8" ca="1">INDIRECT("'7."&amp;B8&amp;"'!D2")</f>
        <v>Disponibilização nos ecocentros de áreas para receção de produtos para reutilização</v>
      </c>
      <c r="E8" s="169">
        <f>SUM('7.3'!G$19:G$43)</f>
        <v>0</v>
      </c>
      <c r="F8" s="169">
        <f>SUM('7.3'!H$19:H$43)</f>
        <v>0</v>
      </c>
      <c r="G8" s="169">
        <f>SUM('7.3'!I$19:I$43)</f>
        <v>0</v>
      </c>
      <c r="H8" s="169">
        <f>SUM('7.3'!J$19:J$43)</f>
        <v>369000</v>
      </c>
      <c r="I8" s="169">
        <f>SUM('7.3'!K$19:K$43)</f>
        <v>0</v>
      </c>
      <c r="J8" s="169">
        <f>SUM('7.3'!L$19:L$43)</f>
        <v>369000</v>
      </c>
      <c r="K8" s="169">
        <f>SUM('7.3'!M$19:M$43)</f>
        <v>0</v>
      </c>
      <c r="L8" s="169">
        <f>SUM('7.3'!N$19:N$43)</f>
        <v>0</v>
      </c>
      <c r="M8" s="335" t="s">
        <v>495</v>
      </c>
      <c r="N8" s="347" t="s">
        <v>432</v>
      </c>
      <c r="O8" s="335">
        <v>2953</v>
      </c>
      <c r="P8" s="335">
        <v>295</v>
      </c>
    </row>
    <row r="9" spans="2:16" ht="22" customHeight="1" x14ac:dyDescent="0.35">
      <c r="B9" s="17">
        <f t="shared" si="2"/>
        <v>4</v>
      </c>
      <c r="C9" s="2" t="str" cm="1">
        <f t="array" aca="1" ref="C9" ca="1">INDIRECT("'7."&amp;B9&amp;"'!D2")</f>
        <v>Implementação de boas práticas para a prevenção e redução da produção de resíduos</v>
      </c>
      <c r="E9" s="169">
        <f>SUM('7.4'!G$19:G$43)</f>
        <v>0</v>
      </c>
      <c r="F9" s="169">
        <f>SUM('7.4'!H$19:H$43)</f>
        <v>6150</v>
      </c>
      <c r="G9" s="169">
        <f>SUM('7.4'!I$19:I$43)</f>
        <v>1450</v>
      </c>
      <c r="H9" s="169">
        <f>SUM('7.4'!J$19:J$43)</f>
        <v>0</v>
      </c>
      <c r="I9" s="169">
        <f>SUM('7.4'!K$19:K$43)</f>
        <v>0</v>
      </c>
      <c r="J9" s="169">
        <f>SUM('7.4'!L$19:L$43)</f>
        <v>0</v>
      </c>
      <c r="K9" s="169">
        <f>SUM('7.4'!M$19:M$43)</f>
        <v>0</v>
      </c>
      <c r="L9" s="169">
        <f>SUM('7.4'!N$19:N$43)</f>
        <v>0</v>
      </c>
      <c r="M9" s="335" t="s">
        <v>495</v>
      </c>
      <c r="N9" s="347" t="s">
        <v>432</v>
      </c>
      <c r="O9" s="335">
        <v>2953</v>
      </c>
      <c r="P9" s="335">
        <v>295</v>
      </c>
    </row>
    <row r="10" spans="2:16" ht="22" customHeight="1" x14ac:dyDescent="0.35">
      <c r="B10" s="17">
        <f t="shared" si="2"/>
        <v>5</v>
      </c>
      <c r="C10" s="2" t="str" cm="1">
        <f t="array" aca="1" ref="C10" ca="1">INDIRECT("'7."&amp;B10&amp;"'!D2")</f>
        <v>Implementação de soluções de recolha seletiva de biorresíduos</v>
      </c>
      <c r="E10" s="169">
        <f>SUM('7.5'!G$19:G$43)</f>
        <v>0</v>
      </c>
      <c r="F10" s="169">
        <f>SUM('7.5'!H$19:H$43)</f>
        <v>128340</v>
      </c>
      <c r="G10" s="169">
        <f>SUM('7.5'!I$19:I$43)</f>
        <v>18580</v>
      </c>
      <c r="H10" s="169">
        <f>SUM('7.5'!J$19:J$43)</f>
        <v>60320</v>
      </c>
      <c r="I10" s="169">
        <f>SUM('7.5'!K$19:K$43)</f>
        <v>85380</v>
      </c>
      <c r="J10" s="169">
        <f>SUM('7.5'!L$19:L$43)</f>
        <v>0</v>
      </c>
      <c r="K10" s="169">
        <f>SUM('7.5'!M$19:M$43)</f>
        <v>0</v>
      </c>
      <c r="L10" s="169">
        <f>SUM('7.5'!N$19:N$43)</f>
        <v>0</v>
      </c>
      <c r="M10" s="335" t="s">
        <v>496</v>
      </c>
      <c r="N10" s="347" t="s">
        <v>433</v>
      </c>
      <c r="O10" s="335">
        <v>2953</v>
      </c>
      <c r="P10" s="335">
        <v>295</v>
      </c>
    </row>
    <row r="11" spans="2:16" ht="22" customHeight="1" x14ac:dyDescent="0.35">
      <c r="B11" s="17">
        <f t="shared" si="2"/>
        <v>6</v>
      </c>
      <c r="C11" s="2" t="str" cm="1">
        <f t="array" aca="1" ref="C11" ca="1">INDIRECT("'7."&amp;B11&amp;"'!D2")</f>
        <v>Promover e operacionalizar a recolha seletiva multimaterial e de outros fluxos</v>
      </c>
      <c r="E11" s="169">
        <f>SUM('7.6'!G$19:G$43)</f>
        <v>35000</v>
      </c>
      <c r="F11" s="169">
        <f>SUM('7.6'!H$19:H$43)</f>
        <v>713460</v>
      </c>
      <c r="G11" s="169">
        <f>SUM('7.6'!I$19:I$43)</f>
        <v>70930</v>
      </c>
      <c r="H11" s="169">
        <f>SUM('7.6'!J$19:J$43)</f>
        <v>17200</v>
      </c>
      <c r="I11" s="169">
        <f>SUM('7.6'!K$19:K$43)</f>
        <v>0</v>
      </c>
      <c r="J11" s="169">
        <f>SUM('7.6'!L$19:L$43)</f>
        <v>0</v>
      </c>
      <c r="K11" s="169">
        <f>SUM('7.6'!M$19:M$43)</f>
        <v>0</v>
      </c>
      <c r="L11" s="169">
        <f>SUM('7.6'!N$19:N$43)</f>
        <v>0</v>
      </c>
      <c r="M11" s="335" t="s">
        <v>496</v>
      </c>
      <c r="N11" s="347" t="s">
        <v>433</v>
      </c>
      <c r="O11" s="335">
        <v>2953</v>
      </c>
      <c r="P11" s="335">
        <v>295</v>
      </c>
    </row>
    <row r="12" spans="2:16" ht="22" customHeight="1" x14ac:dyDescent="0.35">
      <c r="B12" s="17">
        <f t="shared" si="2"/>
        <v>7</v>
      </c>
      <c r="C12" s="2" t="str" cm="1">
        <f t="array" aca="1" ref="C12" ca="1">INDIRECT("'7."&amp;B12&amp;"'!D2")</f>
        <v>Otimização das operações de recolha</v>
      </c>
      <c r="E12" s="169">
        <f>SUM('7.7'!G$19:G$43)</f>
        <v>0</v>
      </c>
      <c r="F12" s="169">
        <f>SUM('7.7'!H$19:H$43)</f>
        <v>75000</v>
      </c>
      <c r="G12" s="169">
        <f>SUM('7.7'!I$19:I$43)</f>
        <v>25000</v>
      </c>
      <c r="H12" s="169">
        <f>SUM('7.7'!J$19:J$43)</f>
        <v>0</v>
      </c>
      <c r="I12" s="169">
        <f>SUM('7.7'!K$19:K$43)</f>
        <v>0</v>
      </c>
      <c r="J12" s="169">
        <f>SUM('7.7'!L$19:L$43)</f>
        <v>0</v>
      </c>
      <c r="K12" s="169">
        <f>SUM('7.7'!M$19:M$43)</f>
        <v>0</v>
      </c>
      <c r="L12" s="169">
        <f>SUM('7.7'!N$19:N$43)</f>
        <v>0</v>
      </c>
      <c r="M12" s="335" t="s">
        <v>496</v>
      </c>
      <c r="N12" s="347" t="s">
        <v>433</v>
      </c>
      <c r="O12" s="335">
        <v>2953</v>
      </c>
      <c r="P12" s="335">
        <v>295</v>
      </c>
    </row>
    <row r="13" spans="2:16" ht="22" customHeight="1" x14ac:dyDescent="0.35">
      <c r="B13" s="17">
        <f t="shared" si="2"/>
        <v>8</v>
      </c>
      <c r="C13" s="2" t="str" cm="1">
        <f t="array" aca="1" ref="C13" ca="1">INDIRECT("'7."&amp;B13&amp;"'!D2")</f>
        <v>Promover soluções de compostagem doméstica e comunitária</v>
      </c>
      <c r="E13" s="169">
        <f>SUM('7.8'!G$19:G$43)</f>
        <v>0</v>
      </c>
      <c r="F13" s="169">
        <f>SUM('7.8'!H$19:H$43)</f>
        <v>69310</v>
      </c>
      <c r="G13" s="169">
        <f>SUM('7.8'!I$19:I$43)</f>
        <v>4310</v>
      </c>
      <c r="H13" s="169">
        <f>SUM('7.8'!J$19:J$43)</f>
        <v>216460</v>
      </c>
      <c r="I13" s="169">
        <f>SUM('7.8'!K$19:K$43)</f>
        <v>6460</v>
      </c>
      <c r="J13" s="169">
        <f>SUM('7.8'!L$19:L$43)</f>
        <v>6460</v>
      </c>
      <c r="K13" s="169">
        <f>SUM('7.8'!M$19:M$43)</f>
        <v>6460</v>
      </c>
      <c r="L13" s="169">
        <f>SUM('7.8'!N$19:N$43)</f>
        <v>2150</v>
      </c>
      <c r="M13" s="335" t="s">
        <v>496</v>
      </c>
      <c r="N13" s="347" t="s">
        <v>433</v>
      </c>
      <c r="O13" s="335">
        <v>1954.9999999999998</v>
      </c>
      <c r="P13" s="335">
        <v>295</v>
      </c>
    </row>
    <row r="14" spans="2:16" ht="22" customHeight="1" x14ac:dyDescent="0.35">
      <c r="B14" s="17">
        <f t="shared" si="2"/>
        <v>9</v>
      </c>
      <c r="C14" s="2" t="str" cm="1">
        <f t="array" aca="1" ref="C14" ca="1">INDIRECT("'7."&amp;B14&amp;"'!D2")</f>
        <v>Adoção de instrumentos económico-financeiros</v>
      </c>
      <c r="E14" s="169">
        <f>SUM('7.9'!G$19:G$43)</f>
        <v>0</v>
      </c>
      <c r="F14" s="169">
        <f>SUM('7.9'!H$19:H$43)</f>
        <v>12300</v>
      </c>
      <c r="G14" s="169">
        <f>SUM('7.9'!I$19:I$43)</f>
        <v>4880</v>
      </c>
      <c r="H14" s="169">
        <f>SUM('7.9'!J$19:J$43)</f>
        <v>28020</v>
      </c>
      <c r="I14" s="169">
        <f>SUM('7.9'!K$19:K$43)</f>
        <v>53860</v>
      </c>
      <c r="J14" s="169">
        <f>SUM('7.9'!L$19:L$43)</f>
        <v>8110</v>
      </c>
      <c r="K14" s="169">
        <f>SUM('7.9'!M$19:M$43)</f>
        <v>0</v>
      </c>
      <c r="L14" s="169">
        <f>SUM('7.9'!N$19:N$43)</f>
        <v>0</v>
      </c>
      <c r="M14" s="335" t="s">
        <v>497</v>
      </c>
      <c r="N14" s="347" t="s">
        <v>435</v>
      </c>
      <c r="O14" s="335">
        <v>2953</v>
      </c>
      <c r="P14" s="335">
        <v>295</v>
      </c>
    </row>
    <row r="15" spans="2:16" ht="22" customHeight="1" x14ac:dyDescent="0.35">
      <c r="B15" s="17">
        <f t="shared" si="2"/>
        <v>10</v>
      </c>
      <c r="C15" s="2" t="str" cm="1">
        <f t="array" aca="1" ref="C15" ca="1">INDIRECT("'7."&amp;B15&amp;"'!D2")</f>
        <v>Implementação de ações de fiscalização</v>
      </c>
      <c r="E15" s="169">
        <f>SUM('7.10'!G$19:G$43)</f>
        <v>0</v>
      </c>
      <c r="F15" s="169">
        <f>SUM('7.10'!H$19:H$43)</f>
        <v>20000</v>
      </c>
      <c r="G15" s="169">
        <f>SUM('7.10'!I$19:I$43)</f>
        <v>20000</v>
      </c>
      <c r="H15" s="169">
        <f>SUM('7.10'!J$19:J$43)</f>
        <v>20000</v>
      </c>
      <c r="I15" s="169">
        <f>SUM('7.10'!K$19:K$43)</f>
        <v>20000</v>
      </c>
      <c r="J15" s="169">
        <f>SUM('7.10'!L$19:L$43)</f>
        <v>20000</v>
      </c>
      <c r="K15" s="169">
        <f>SUM('7.10'!M$19:M$43)</f>
        <v>20000</v>
      </c>
      <c r="L15" s="169">
        <f>SUM('7.10'!N$19:N$43)</f>
        <v>20000</v>
      </c>
      <c r="M15" s="335" t="s">
        <v>497</v>
      </c>
      <c r="N15" s="347" t="s">
        <v>436</v>
      </c>
      <c r="O15" s="335">
        <v>2953</v>
      </c>
      <c r="P15" s="335">
        <v>295</v>
      </c>
    </row>
    <row r="16" spans="2:16" ht="22" customHeight="1" x14ac:dyDescent="0.35">
      <c r="B16" s="17">
        <f t="shared" si="2"/>
        <v>11</v>
      </c>
      <c r="C16" s="2" t="str" cm="1">
        <f t="array" aca="1" ref="C16" ca="1">INDIRECT("'7."&amp;B16&amp;"'!D2")</f>
        <v>Desenvolvimento de campanhas de sensibilização</v>
      </c>
      <c r="E16" s="169">
        <f>SUM('7.11'!G$19:G$43)</f>
        <v>0</v>
      </c>
      <c r="F16" s="169">
        <f>SUM('7.11'!H$19:H$43)</f>
        <v>29520</v>
      </c>
      <c r="G16" s="169">
        <f>SUM('7.11'!I$19:I$43)</f>
        <v>26570</v>
      </c>
      <c r="H16" s="169">
        <f>SUM('7.11'!J$19:J$43)</f>
        <v>23620</v>
      </c>
      <c r="I16" s="169">
        <f>SUM('7.11'!K$19:K$43)</f>
        <v>20660</v>
      </c>
      <c r="J16" s="169">
        <f>SUM('7.11'!L$19:L$43)</f>
        <v>17710</v>
      </c>
      <c r="K16" s="169">
        <f>SUM('7.11'!M$19:M$43)</f>
        <v>8860</v>
      </c>
      <c r="L16" s="169">
        <f>SUM('7.11'!N$19:N$43)</f>
        <v>2950</v>
      </c>
      <c r="M16" s="335" t="s">
        <v>497</v>
      </c>
      <c r="N16" s="347" t="s">
        <v>504</v>
      </c>
      <c r="O16" s="335">
        <v>2953</v>
      </c>
      <c r="P16" s="335">
        <v>295</v>
      </c>
    </row>
    <row r="17" spans="1:16" ht="22" customHeight="1" x14ac:dyDescent="0.35">
      <c r="B17" s="17">
        <f t="shared" si="2"/>
        <v>12</v>
      </c>
      <c r="C17" s="2" t="str" cm="1">
        <f t="array" aca="1" ref="C17" ca="1">INDIRECT("'7."&amp;B17&amp;"'!D2")</f>
        <v>Desenvolvimento de materiais de comunicação e de sensibilização</v>
      </c>
      <c r="E17" s="169">
        <f>SUM('7.12'!G$19:G$43)</f>
        <v>0</v>
      </c>
      <c r="F17" s="169">
        <f>SUM('7.12'!H$19:H$43)</f>
        <v>6150</v>
      </c>
      <c r="G17" s="169">
        <f>SUM('7.12'!I$19:I$43)</f>
        <v>5540</v>
      </c>
      <c r="H17" s="169">
        <f>SUM('7.12'!J$19:J$43)</f>
        <v>4920</v>
      </c>
      <c r="I17" s="169">
        <f>SUM('7.12'!K$19:K$43)</f>
        <v>4310</v>
      </c>
      <c r="J17" s="169">
        <f>SUM('7.12'!L$19:L$43)</f>
        <v>3690</v>
      </c>
      <c r="K17" s="169">
        <f>SUM('7.12'!M$19:M$43)</f>
        <v>3080</v>
      </c>
      <c r="L17" s="169">
        <f>SUM('7.12'!N$19:N$43)</f>
        <v>1230</v>
      </c>
      <c r="M17" s="335" t="s">
        <v>497</v>
      </c>
      <c r="N17" s="347" t="s">
        <v>504</v>
      </c>
      <c r="O17" s="335">
        <v>2953</v>
      </c>
      <c r="P17" s="335">
        <v>295</v>
      </c>
    </row>
    <row r="18" spans="1:16" ht="22" customHeight="1" x14ac:dyDescent="0.35">
      <c r="B18" s="17">
        <f t="shared" si="2"/>
        <v>13</v>
      </c>
      <c r="C18" s="2" t="str" cm="1">
        <f t="array" aca="1" ref="C18" ca="1">INDIRECT("'7."&amp;B18&amp;"'!D2")</f>
        <v>[preencher identificação da medida]</v>
      </c>
      <c r="E18" s="169">
        <f>SUM('7.13'!G$19:G$43)</f>
        <v>0</v>
      </c>
      <c r="F18" s="169">
        <f>SUM('7.13'!H$19:H$43)</f>
        <v>0</v>
      </c>
      <c r="G18" s="169">
        <f>SUM('7.13'!I$19:I$43)</f>
        <v>0</v>
      </c>
      <c r="H18" s="169">
        <f>SUM('7.13'!J$19:J$43)</f>
        <v>0</v>
      </c>
      <c r="I18" s="169">
        <f>SUM('7.13'!K$19:K$43)</f>
        <v>0</v>
      </c>
      <c r="J18" s="169">
        <f>SUM('7.13'!L$19:L$43)</f>
        <v>0</v>
      </c>
      <c r="K18" s="169">
        <f>SUM('7.13'!M$19:M$43)</f>
        <v>0</v>
      </c>
      <c r="L18" s="169">
        <f>SUM('7.13'!N$19:N$43)</f>
        <v>0</v>
      </c>
      <c r="M18" s="335"/>
      <c r="N18" s="335"/>
      <c r="O18" s="335"/>
      <c r="P18" s="335"/>
    </row>
    <row r="19" spans="1:16" ht="22" customHeight="1" x14ac:dyDescent="0.35">
      <c r="B19" s="17">
        <f t="shared" si="2"/>
        <v>14</v>
      </c>
      <c r="C19" s="2" t="str" cm="1">
        <f t="array" aca="1" ref="C19" ca="1">INDIRECT("'7."&amp;B19&amp;"'!D2")</f>
        <v>[preencher identificação da medida]</v>
      </c>
      <c r="E19" s="169">
        <f>SUM('7.14'!G$19:G$43)</f>
        <v>0</v>
      </c>
      <c r="F19" s="169">
        <f>SUM('7.14'!H$19:H$43)</f>
        <v>0</v>
      </c>
      <c r="G19" s="169">
        <f>SUM('7.14'!I$19:I$43)</f>
        <v>0</v>
      </c>
      <c r="H19" s="169">
        <f>SUM('7.14'!J$19:J$43)</f>
        <v>0</v>
      </c>
      <c r="I19" s="169">
        <f>SUM('7.14'!K$19:K$43)</f>
        <v>0</v>
      </c>
      <c r="J19" s="169">
        <f>SUM('7.14'!L$19:L$43)</f>
        <v>0</v>
      </c>
      <c r="K19" s="169">
        <f>SUM('7.14'!M$19:M$43)</f>
        <v>0</v>
      </c>
      <c r="L19" s="169">
        <f>SUM('7.14'!N$19:N$43)</f>
        <v>0</v>
      </c>
      <c r="M19" s="335"/>
      <c r="N19" s="335"/>
      <c r="O19" s="335"/>
      <c r="P19" s="335"/>
    </row>
    <row r="20" spans="1:16" ht="22" customHeight="1" x14ac:dyDescent="0.35">
      <c r="B20" s="17">
        <f t="shared" si="2"/>
        <v>15</v>
      </c>
      <c r="C20" s="2" t="str" cm="1">
        <f t="array" aca="1" ref="C20" ca="1">INDIRECT("'7."&amp;B20&amp;"'!D2")</f>
        <v>[preencher identificação da medida]</v>
      </c>
      <c r="E20" s="169">
        <f>SUM('7.15'!G$19:G$43)</f>
        <v>0</v>
      </c>
      <c r="F20" s="169">
        <f>SUM('7.15'!H$19:H$43)</f>
        <v>0</v>
      </c>
      <c r="G20" s="169">
        <f>SUM('7.15'!I$19:I$43)</f>
        <v>0</v>
      </c>
      <c r="H20" s="169">
        <f>SUM('7.15'!J$19:J$43)</f>
        <v>0</v>
      </c>
      <c r="I20" s="169">
        <f>SUM('7.15'!K$19:K$43)</f>
        <v>0</v>
      </c>
      <c r="J20" s="169">
        <f>SUM('7.15'!L$19:L$43)</f>
        <v>0</v>
      </c>
      <c r="K20" s="169">
        <f>SUM('7.15'!M$19:M$43)</f>
        <v>0</v>
      </c>
      <c r="L20" s="169">
        <f>SUM('7.15'!N$19:N$43)</f>
        <v>0</v>
      </c>
      <c r="M20" s="335"/>
      <c r="N20" s="335"/>
      <c r="O20" s="335"/>
      <c r="P20" s="335"/>
    </row>
    <row r="21" spans="1:16" ht="14.5" x14ac:dyDescent="0.35">
      <c r="C21" s="284" t="s">
        <v>480</v>
      </c>
      <c r="M21" s="335"/>
      <c r="N21" s="335"/>
      <c r="O21" s="335"/>
      <c r="P21" s="335"/>
    </row>
    <row r="22" spans="1:16" ht="14.5" x14ac:dyDescent="0.35">
      <c r="A22" s="17" t="s">
        <v>327</v>
      </c>
      <c r="B22" s="17" t="s">
        <v>327</v>
      </c>
      <c r="C22" s="17" t="s">
        <v>327</v>
      </c>
      <c r="D22" s="17" t="s">
        <v>327</v>
      </c>
      <c r="E22" s="17" t="s">
        <v>327</v>
      </c>
      <c r="F22" s="17" t="s">
        <v>327</v>
      </c>
      <c r="G22" s="17" t="s">
        <v>327</v>
      </c>
      <c r="H22" s="17" t="s">
        <v>327</v>
      </c>
      <c r="I22" s="17" t="s">
        <v>327</v>
      </c>
      <c r="J22" s="17" t="s">
        <v>327</v>
      </c>
      <c r="K22" s="17" t="s">
        <v>327</v>
      </c>
      <c r="L22" s="17" t="s">
        <v>327</v>
      </c>
      <c r="M22" s="17" t="s">
        <v>327</v>
      </c>
    </row>
  </sheetData>
  <sheetProtection algorithmName="SHA-512" hashValue="s9lrJkeHBE6+kMKG0Atph+R9a/ZvA7SA88Xi/GKSmKvt3vE/tnOpzdCvqb24M+D6kO0kF5q0pSL0k0vh5oCWhQ==" saltValue="f/2uHawYG/fT/i+IKX90yA==" spinCount="100000" sheet="1" objects="1" scenarios="1"/>
  <mergeCells count="5">
    <mergeCell ref="B2:B3"/>
    <mergeCell ref="C2:C3"/>
    <mergeCell ref="E2:L2"/>
    <mergeCell ref="M2:P2"/>
    <mergeCell ref="M5:P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00000000}">
          <x14:formula1>
            <xm:f>Aux!$H$22:$J$22</xm:f>
          </x14:formula1>
          <xm:sqref>M6:M21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A1:P165"/>
  <sheetViews>
    <sheetView showGridLines="0" zoomScale="90" zoomScaleNormal="90" workbookViewId="0">
      <pane ySplit="3" topLeftCell="A4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505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543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506</v>
      </c>
      <c r="C19" s="213">
        <f>SUM(G19:N19)</f>
        <v>12300</v>
      </c>
      <c r="D19" s="264"/>
      <c r="E19" s="215"/>
      <c r="F19" s="147"/>
      <c r="G19" s="153"/>
      <c r="H19" s="153">
        <v>12300</v>
      </c>
      <c r="I19" s="153"/>
      <c r="J19" s="153"/>
      <c r="K19" s="153"/>
      <c r="L19" s="153"/>
      <c r="M19" s="150"/>
      <c r="N19" s="150"/>
      <c r="O19" s="156"/>
    </row>
    <row r="20" spans="2:1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7.6356142857142846</v>
      </c>
      <c r="I50" s="111">
        <f t="shared" si="2"/>
        <v>15.271228571428569</v>
      </c>
      <c r="J50" s="111">
        <f t="shared" si="2"/>
        <v>22.906842857142856</v>
      </c>
      <c r="K50" s="111">
        <f t="shared" si="2"/>
        <v>30.542457142857138</v>
      </c>
      <c r="L50" s="111">
        <f t="shared" si="2"/>
        <v>38.178071428571421</v>
      </c>
      <c r="M50" s="111">
        <f t="shared" si="2"/>
        <v>45.813685714285704</v>
      </c>
      <c r="N50" s="111">
        <f t="shared" si="2"/>
        <v>53.449299999999994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>
        <v>7.6356142857142846</v>
      </c>
      <c r="I53" s="78">
        <v>15.271228571428569</v>
      </c>
      <c r="J53" s="78">
        <v>22.906842857142856</v>
      </c>
      <c r="K53" s="78">
        <v>30.542457142857138</v>
      </c>
      <c r="L53" s="78">
        <v>38.178071428571421</v>
      </c>
      <c r="M53" s="78">
        <v>45.813685714285704</v>
      </c>
      <c r="N53" s="78">
        <v>53.449299999999994</v>
      </c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0</v>
      </c>
      <c r="I90" s="111">
        <f t="shared" si="3"/>
        <v>0</v>
      </c>
      <c r="J90" s="111">
        <f t="shared" si="3"/>
        <v>0</v>
      </c>
      <c r="K90" s="111">
        <f t="shared" si="3"/>
        <v>0</v>
      </c>
      <c r="L90" s="111">
        <f t="shared" si="3"/>
        <v>0</v>
      </c>
      <c r="M90" s="111">
        <f t="shared" si="3"/>
        <v>0</v>
      </c>
      <c r="N90" s="111">
        <f t="shared" si="3"/>
        <v>0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8"/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79"/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/>
      <c r="I93" s="80"/>
      <c r="J93" s="80"/>
      <c r="K93" s="80"/>
      <c r="L93" s="80"/>
      <c r="M93" s="80"/>
      <c r="N93" s="80"/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79"/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/>
      <c r="I139" s="80"/>
      <c r="J139" s="80"/>
      <c r="K139" s="80"/>
      <c r="L139" s="80"/>
      <c r="M139" s="80"/>
      <c r="N139" s="80"/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/xMt10skh3rTUphh7UXAB2w5C6qIbbsocUuGuQh8msmi+4yJvquLBS1BhLmVeRqoYsxlMkC4zAs+v3q2sRVsZg==" saltValue="XbapICAwpP7HpVDPIwnV5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8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/>
  </sheetPr>
  <dimension ref="A1:P165"/>
  <sheetViews>
    <sheetView showGridLines="0" zoomScale="85" zoomScaleNormal="85" workbookViewId="0">
      <pane ySplit="3" topLeftCell="A4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507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544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506</v>
      </c>
      <c r="C19" s="213">
        <f>SUM(G19:N19)</f>
        <v>12300</v>
      </c>
      <c r="D19" s="264"/>
      <c r="E19" s="215"/>
      <c r="F19" s="147"/>
      <c r="G19" s="153"/>
      <c r="H19" s="153"/>
      <c r="I19" s="153">
        <v>12300</v>
      </c>
      <c r="J19" s="153"/>
      <c r="K19" s="153"/>
      <c r="L19" s="153"/>
      <c r="M19" s="150"/>
      <c r="N19" s="150"/>
      <c r="O19" s="156"/>
    </row>
    <row r="20" spans="2:15" x14ac:dyDescent="0.35">
      <c r="B20" s="223" t="s">
        <v>508</v>
      </c>
      <c r="C20" s="213">
        <f>SUM(G20:N20)</f>
        <v>84000</v>
      </c>
      <c r="D20" s="265"/>
      <c r="E20" s="218"/>
      <c r="F20" s="148"/>
      <c r="G20" s="154"/>
      <c r="H20" s="151">
        <v>12000</v>
      </c>
      <c r="I20" s="151">
        <v>12000</v>
      </c>
      <c r="J20" s="151">
        <v>12000</v>
      </c>
      <c r="K20" s="151">
        <v>12000</v>
      </c>
      <c r="L20" s="151">
        <v>12000</v>
      </c>
      <c r="M20" s="151">
        <v>12000</v>
      </c>
      <c r="N20" s="151">
        <v>12000</v>
      </c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32.054114935953343</v>
      </c>
      <c r="I90" s="111">
        <f t="shared" si="3"/>
        <v>35.767241660711115</v>
      </c>
      <c r="J90" s="111">
        <f t="shared" si="3"/>
        <v>39.46282984846443</v>
      </c>
      <c r="K90" s="111">
        <f t="shared" si="3"/>
        <v>43.147617325659603</v>
      </c>
      <c r="L90" s="111">
        <f t="shared" si="3"/>
        <v>46.825439858663088</v>
      </c>
      <c r="M90" s="111">
        <f t="shared" si="3"/>
        <v>50.501268802568227</v>
      </c>
      <c r="N90" s="111">
        <f t="shared" si="3"/>
        <v>54.177324864218754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3.1482099375022443</v>
      </c>
      <c r="I91" s="80">
        <v>4.1605447812518701</v>
      </c>
      <c r="J91" s="80">
        <v>5.1728796250014959</v>
      </c>
      <c r="K91" s="80">
        <v>6.1852144687511217</v>
      </c>
      <c r="L91" s="80">
        <v>7.1975493125007475</v>
      </c>
      <c r="M91" s="80">
        <v>8.2098841562503733</v>
      </c>
      <c r="N91" s="78">
        <v>9.2222189999999991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6.5426250017575818</v>
      </c>
      <c r="I92" s="80">
        <v>7.7998225014646509</v>
      </c>
      <c r="J92" s="80">
        <v>9.0570200011717201</v>
      </c>
      <c r="K92" s="80">
        <v>10.31421750087879</v>
      </c>
      <c r="L92" s="80">
        <v>11.57141500058586</v>
      </c>
      <c r="M92" s="80">
        <v>12.828612500292929</v>
      </c>
      <c r="N92" s="79">
        <v>14.085809999999999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4.1209050118623987</v>
      </c>
      <c r="I93" s="80">
        <v>5.422933009885333</v>
      </c>
      <c r="J93" s="80">
        <v>6.7249610079082665</v>
      </c>
      <c r="K93" s="80">
        <v>8.026989005931199</v>
      </c>
      <c r="L93" s="80">
        <v>9.3290170039541334</v>
      </c>
      <c r="M93" s="80">
        <v>10.631045001977066</v>
      </c>
      <c r="N93" s="80">
        <v>11.933073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0.33258438645905131</v>
      </c>
      <c r="I133" s="80">
        <v>0.39527365538254272</v>
      </c>
      <c r="J133" s="80">
        <v>0.45796292430603414</v>
      </c>
      <c r="K133" s="80">
        <v>0.52065219322952561</v>
      </c>
      <c r="L133" s="80">
        <v>0.58334146215301697</v>
      </c>
      <c r="M133" s="80">
        <v>0.64603073107650844</v>
      </c>
      <c r="N133" s="79">
        <v>0.70872000000000002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17.76131427737003</v>
      </c>
      <c r="I134" s="80">
        <v>17.709708078558357</v>
      </c>
      <c r="J134" s="80">
        <v>17.640563342742226</v>
      </c>
      <c r="K134" s="80">
        <v>17.560617896367958</v>
      </c>
      <c r="L134" s="80">
        <v>17.473707505801993</v>
      </c>
      <c r="M134" s="80">
        <v>17.384803526137677</v>
      </c>
      <c r="N134" s="79">
        <v>17.296126664218743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5.3153999999999993E-2</v>
      </c>
      <c r="I135" s="80">
        <v>0.10630799999999999</v>
      </c>
      <c r="J135" s="80">
        <v>0.15946199999999999</v>
      </c>
      <c r="K135" s="80">
        <v>0.21261599999999997</v>
      </c>
      <c r="L135" s="80">
        <v>0.26576999999999995</v>
      </c>
      <c r="M135" s="80">
        <v>0.31892399999999993</v>
      </c>
      <c r="N135" s="79">
        <v>0.37207799999999996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2.3624000000000003E-2</v>
      </c>
      <c r="I136" s="80">
        <v>4.7248000000000005E-2</v>
      </c>
      <c r="J136" s="80">
        <v>7.0872000000000004E-2</v>
      </c>
      <c r="K136" s="80">
        <v>9.4496000000000011E-2</v>
      </c>
      <c r="L136" s="80">
        <v>0.11812</v>
      </c>
      <c r="M136" s="80">
        <v>0.14174400000000001</v>
      </c>
      <c r="N136" s="79">
        <v>0.16536800000000001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3.7967142857142859E-2</v>
      </c>
      <c r="I137" s="80">
        <v>7.5934285714285718E-2</v>
      </c>
      <c r="J137" s="80">
        <v>0.11390142857142856</v>
      </c>
      <c r="K137" s="80">
        <v>0.15186857142857144</v>
      </c>
      <c r="L137" s="80">
        <v>0.1898357142857143</v>
      </c>
      <c r="M137" s="80">
        <v>0.22780285714285717</v>
      </c>
      <c r="N137" s="79">
        <v>0.26577000000000001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3.3731178144889129E-2</v>
      </c>
      <c r="I138" s="80">
        <v>4.9469348454074275E-2</v>
      </c>
      <c r="J138" s="80">
        <v>6.5207518763259406E-2</v>
      </c>
      <c r="K138" s="80">
        <v>8.0945689072444552E-2</v>
      </c>
      <c r="L138" s="80">
        <v>9.6683859381629697E-2</v>
      </c>
      <c r="M138" s="80">
        <v>0.11242202969081483</v>
      </c>
      <c r="N138" s="79">
        <v>0.1281602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>
        <v>0</v>
      </c>
      <c r="I141" s="78">
        <v>0</v>
      </c>
      <c r="J141" s="78">
        <v>0</v>
      </c>
      <c r="K141" s="78">
        <v>0</v>
      </c>
      <c r="L141" s="78">
        <v>0</v>
      </c>
      <c r="M141" s="78">
        <v>0</v>
      </c>
      <c r="N141" s="78">
        <v>0</v>
      </c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5eYzr86DGqzLgljensL8OLxMqF+tQAs2DVuOcSC/qMTmyfRfCv6W3DPQ+tUzQsu/gVz/P8bX7N0H8H1iGiEhsw==" saltValue="f9OXvwB365mnrvs56daKu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9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P165"/>
  <sheetViews>
    <sheetView showGridLines="0" zoomScale="85" zoomScaleNormal="85" workbookViewId="0">
      <pane ySplit="3" topLeftCell="A4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509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545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546</v>
      </c>
      <c r="C19" s="213">
        <f>SUM(G19:N19)</f>
        <v>738000</v>
      </c>
      <c r="D19" s="264"/>
      <c r="E19" s="215"/>
      <c r="F19" s="147"/>
      <c r="G19" s="153"/>
      <c r="H19" s="153"/>
      <c r="I19" s="153"/>
      <c r="J19" s="153">
        <v>369000</v>
      </c>
      <c r="K19" s="153" t="s">
        <v>547</v>
      </c>
      <c r="L19" s="153">
        <v>369000</v>
      </c>
      <c r="M19" s="150"/>
      <c r="N19" s="150"/>
      <c r="O19" s="156"/>
    </row>
    <row r="20" spans="2:15" x14ac:dyDescent="0.35">
      <c r="B20" s="223"/>
      <c r="C20" s="213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0</v>
      </c>
      <c r="I90" s="111">
        <f t="shared" si="3"/>
        <v>0</v>
      </c>
      <c r="J90" s="111">
        <f t="shared" si="3"/>
        <v>39.46282984846443</v>
      </c>
      <c r="K90" s="111">
        <f t="shared" si="3"/>
        <v>43.147617325659603</v>
      </c>
      <c r="L90" s="111">
        <f t="shared" si="3"/>
        <v>46.825439858663088</v>
      </c>
      <c r="M90" s="111">
        <f t="shared" si="3"/>
        <v>50.501268802568227</v>
      </c>
      <c r="N90" s="111">
        <f t="shared" si="3"/>
        <v>54.177324864218754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0</v>
      </c>
      <c r="I91" s="80">
        <v>0</v>
      </c>
      <c r="J91" s="80">
        <v>5.1728796250014959</v>
      </c>
      <c r="K91" s="80">
        <v>6.1852144687511217</v>
      </c>
      <c r="L91" s="80">
        <v>7.1975493125007475</v>
      </c>
      <c r="M91" s="80">
        <v>8.2098841562503733</v>
      </c>
      <c r="N91" s="78">
        <v>9.2222189999999991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0</v>
      </c>
      <c r="I92" s="80">
        <v>0</v>
      </c>
      <c r="J92" s="80">
        <v>9.0570200011717201</v>
      </c>
      <c r="K92" s="80">
        <v>10.31421750087879</v>
      </c>
      <c r="L92" s="80">
        <v>11.57141500058586</v>
      </c>
      <c r="M92" s="80">
        <v>12.828612500292929</v>
      </c>
      <c r="N92" s="79">
        <v>14.085809999999999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0</v>
      </c>
      <c r="I93" s="80">
        <v>0</v>
      </c>
      <c r="J93" s="80">
        <v>6.7249610079082665</v>
      </c>
      <c r="K93" s="80">
        <v>8.026989005931199</v>
      </c>
      <c r="L93" s="80">
        <v>9.3290170039541334</v>
      </c>
      <c r="M93" s="80">
        <v>10.631045001977066</v>
      </c>
      <c r="N93" s="80">
        <v>11.933073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>
        <v>0</v>
      </c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</v>
      </c>
      <c r="I133" s="80">
        <v>0</v>
      </c>
      <c r="J133" s="80">
        <v>0.45796292430603414</v>
      </c>
      <c r="K133" s="80">
        <v>0.52065219322952561</v>
      </c>
      <c r="L133" s="80">
        <v>0.58334146215301697</v>
      </c>
      <c r="M133" s="80">
        <v>0.64603073107650844</v>
      </c>
      <c r="N133" s="79">
        <v>0.70872000000000002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0</v>
      </c>
      <c r="I134" s="80">
        <v>0</v>
      </c>
      <c r="J134" s="80">
        <v>17.640563342742226</v>
      </c>
      <c r="K134" s="80">
        <v>17.560617896367958</v>
      </c>
      <c r="L134" s="80">
        <v>17.473707505801993</v>
      </c>
      <c r="M134" s="80">
        <v>17.384803526137677</v>
      </c>
      <c r="N134" s="79">
        <v>17.296126664218743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0</v>
      </c>
      <c r="I135" s="80">
        <v>0</v>
      </c>
      <c r="J135" s="80">
        <v>0.15946199999999999</v>
      </c>
      <c r="K135" s="80">
        <v>0.21261599999999997</v>
      </c>
      <c r="L135" s="80">
        <v>0.26576999999999995</v>
      </c>
      <c r="M135" s="80">
        <v>0.31892399999999993</v>
      </c>
      <c r="N135" s="79">
        <v>0.37207799999999996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0</v>
      </c>
      <c r="I136" s="80">
        <v>0</v>
      </c>
      <c r="J136" s="80">
        <v>7.0872000000000004E-2</v>
      </c>
      <c r="K136" s="80">
        <v>9.4496000000000011E-2</v>
      </c>
      <c r="L136" s="80">
        <v>0.11812</v>
      </c>
      <c r="M136" s="80">
        <v>0.14174400000000001</v>
      </c>
      <c r="N136" s="79">
        <v>0.16536800000000001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0</v>
      </c>
      <c r="I137" s="80">
        <v>0</v>
      </c>
      <c r="J137" s="80">
        <v>0.11390142857142856</v>
      </c>
      <c r="K137" s="80">
        <v>0.15186857142857144</v>
      </c>
      <c r="L137" s="80">
        <v>0.1898357142857143</v>
      </c>
      <c r="M137" s="80">
        <v>0.22780285714285717</v>
      </c>
      <c r="N137" s="79">
        <v>0.26577000000000001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0</v>
      </c>
      <c r="I138" s="80">
        <v>0</v>
      </c>
      <c r="J138" s="80">
        <v>6.5207518763259406E-2</v>
      </c>
      <c r="K138" s="80">
        <v>8.0945689072444552E-2</v>
      </c>
      <c r="L138" s="80">
        <v>9.6683859381629697E-2</v>
      </c>
      <c r="M138" s="80">
        <v>0.11242202969081483</v>
      </c>
      <c r="N138" s="79">
        <v>0.1281602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e28m1W8tKpUQI5Ac2aWVCil0LXABE5fFyGmiCWhC4/qanNYr9v8IJiy7pB9suuXgVzcvz45xvFIfoxIQgHKfrw==" saltValue="7ZIEzQqYm+oWCqTn0b20S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A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P165"/>
  <sheetViews>
    <sheetView showGridLines="0" zoomScale="85" zoomScaleNormal="85" workbookViewId="0">
      <pane ySplit="3" topLeftCell="A4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510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567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511</v>
      </c>
      <c r="C19" s="213">
        <f>SUM(G19:N19)</f>
        <v>6150</v>
      </c>
      <c r="D19" s="264"/>
      <c r="E19" s="215" t="s">
        <v>467</v>
      </c>
      <c r="F19" s="147"/>
      <c r="G19" s="153" t="s">
        <v>467</v>
      </c>
      <c r="H19" s="153">
        <v>6150</v>
      </c>
      <c r="I19" s="153" t="s">
        <v>467</v>
      </c>
      <c r="J19" s="153" t="s">
        <v>467</v>
      </c>
      <c r="K19" s="153" t="s">
        <v>467</v>
      </c>
      <c r="L19" s="153" t="s">
        <v>467</v>
      </c>
      <c r="M19" s="150" t="s">
        <v>467</v>
      </c>
      <c r="N19" s="150" t="s">
        <v>467</v>
      </c>
      <c r="O19" s="156"/>
    </row>
    <row r="20" spans="2:15" x14ac:dyDescent="0.35">
      <c r="B20" s="223" t="s">
        <v>512</v>
      </c>
      <c r="C20" s="213">
        <f>SUM(G20:N20)</f>
        <v>1450</v>
      </c>
      <c r="D20" s="265"/>
      <c r="E20" s="218" t="s">
        <v>467</v>
      </c>
      <c r="F20" s="148"/>
      <c r="G20" s="154" t="s">
        <v>467</v>
      </c>
      <c r="H20" s="151"/>
      <c r="I20" s="151">
        <v>1450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223"/>
      <c r="C21" s="216" t="s">
        <v>467</v>
      </c>
      <c r="D21" s="265"/>
      <c r="E21" s="218"/>
      <c r="F21" s="148"/>
      <c r="G21" s="154" t="s">
        <v>467</v>
      </c>
      <c r="H21" s="151" t="s">
        <v>467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/>
      <c r="C22" s="216" t="s">
        <v>467</v>
      </c>
      <c r="D22" s="265"/>
      <c r="E22" s="218"/>
      <c r="F22" s="148"/>
      <c r="G22" s="153" t="s">
        <v>467</v>
      </c>
      <c r="H22" s="151" t="s">
        <v>467</v>
      </c>
      <c r="I22" s="151" t="s">
        <v>467</v>
      </c>
      <c r="J22" s="151" t="s">
        <v>467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16.027057467976672</v>
      </c>
      <c r="I90" s="111">
        <f t="shared" si="3"/>
        <v>17.883620830355557</v>
      </c>
      <c r="J90" s="111">
        <f t="shared" si="3"/>
        <v>19.731414924232215</v>
      </c>
      <c r="K90" s="111">
        <f t="shared" si="3"/>
        <v>21.573808662829801</v>
      </c>
      <c r="L90" s="111">
        <f t="shared" si="3"/>
        <v>23.412719929331544</v>
      </c>
      <c r="M90" s="111">
        <f t="shared" si="3"/>
        <v>25.250634401284113</v>
      </c>
      <c r="N90" s="111">
        <f t="shared" si="3"/>
        <v>27.088662432109377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1.5741049687511222</v>
      </c>
      <c r="I91" s="80">
        <v>2.0802723906259351</v>
      </c>
      <c r="J91" s="80">
        <v>2.5864398125007479</v>
      </c>
      <c r="K91" s="80">
        <v>3.0926072343755608</v>
      </c>
      <c r="L91" s="80">
        <v>3.5987746562503737</v>
      </c>
      <c r="M91" s="80">
        <v>4.1049420781251866</v>
      </c>
      <c r="N91" s="78">
        <v>4.6111094999999995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3.2713125008787909</v>
      </c>
      <c r="I92" s="80">
        <v>3.8999112507323255</v>
      </c>
      <c r="J92" s="80">
        <v>4.5285100005858601</v>
      </c>
      <c r="K92" s="80">
        <v>5.1571087504393951</v>
      </c>
      <c r="L92" s="80">
        <v>5.7857075002929301</v>
      </c>
      <c r="M92" s="80">
        <v>6.4143062501464643</v>
      </c>
      <c r="N92" s="79">
        <v>7.0429049999999993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2.0604525059311993</v>
      </c>
      <c r="I93" s="80">
        <v>2.7114665049426665</v>
      </c>
      <c r="J93" s="80">
        <v>3.3624805039541332</v>
      </c>
      <c r="K93" s="80">
        <v>4.0134945029655995</v>
      </c>
      <c r="L93" s="80">
        <v>4.6645085019770667</v>
      </c>
      <c r="M93" s="80">
        <v>5.315522500988533</v>
      </c>
      <c r="N93" s="80">
        <v>5.9665365000000001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0.16629219322952565</v>
      </c>
      <c r="I133" s="80">
        <v>0.19763682769127136</v>
      </c>
      <c r="J133" s="80">
        <v>0.22898146215301707</v>
      </c>
      <c r="K133" s="80">
        <v>0.2603260966147628</v>
      </c>
      <c r="L133" s="80">
        <v>0.29167073107650848</v>
      </c>
      <c r="M133" s="80">
        <v>0.32301536553825422</v>
      </c>
      <c r="N133" s="79">
        <v>0.35436000000000001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8.8806571386850148</v>
      </c>
      <c r="I134" s="80">
        <v>8.8548540392791786</v>
      </c>
      <c r="J134" s="80">
        <v>8.820281671371113</v>
      </c>
      <c r="K134" s="80">
        <v>8.7803089481839791</v>
      </c>
      <c r="L134" s="80">
        <v>8.7368537529009966</v>
      </c>
      <c r="M134" s="80">
        <v>8.6924017630688386</v>
      </c>
      <c r="N134" s="79">
        <v>8.6480633321093716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2.6576999999999996E-2</v>
      </c>
      <c r="I135" s="80">
        <v>5.3153999999999993E-2</v>
      </c>
      <c r="J135" s="80">
        <v>7.9730999999999996E-2</v>
      </c>
      <c r="K135" s="80">
        <v>0.10630799999999999</v>
      </c>
      <c r="L135" s="80">
        <v>0.13288499999999998</v>
      </c>
      <c r="M135" s="80">
        <v>0.15946199999999996</v>
      </c>
      <c r="N135" s="79">
        <v>0.18603899999999998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1.1812000000000001E-2</v>
      </c>
      <c r="I136" s="80">
        <v>2.3624000000000003E-2</v>
      </c>
      <c r="J136" s="80">
        <v>3.5436000000000002E-2</v>
      </c>
      <c r="K136" s="80">
        <v>4.7248000000000005E-2</v>
      </c>
      <c r="L136" s="80">
        <v>5.9060000000000001E-2</v>
      </c>
      <c r="M136" s="80">
        <v>7.0872000000000004E-2</v>
      </c>
      <c r="N136" s="79">
        <v>8.2684000000000007E-2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1.898357142857143E-2</v>
      </c>
      <c r="I137" s="80">
        <v>3.7967142857142859E-2</v>
      </c>
      <c r="J137" s="80">
        <v>5.6950714285714278E-2</v>
      </c>
      <c r="K137" s="80">
        <v>7.5934285714285718E-2</v>
      </c>
      <c r="L137" s="80">
        <v>9.4917857142857151E-2</v>
      </c>
      <c r="M137" s="80">
        <v>0.11390142857142858</v>
      </c>
      <c r="N137" s="79">
        <v>0.132885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1.6865589072444565E-2</v>
      </c>
      <c r="I138" s="80">
        <v>2.4734674227037137E-2</v>
      </c>
      <c r="J138" s="80">
        <v>3.2603759381629703E-2</v>
      </c>
      <c r="K138" s="80">
        <v>4.0472844536222276E-2</v>
      </c>
      <c r="L138" s="80">
        <v>4.8341929690814849E-2</v>
      </c>
      <c r="M138" s="80">
        <v>5.6211014845407414E-2</v>
      </c>
      <c r="N138" s="79">
        <v>6.4080100000000001E-2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CtygmOJcp03vL3Boke+/RGgUy4Pti77NAOXOMvoaM9Fr/wlAAcA4c1WJshHCavYDWmBBFZIGXXvP3CraqszZEw==" saltValue="bZsgIL7hLzgsPQ0iJEwVA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B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P165"/>
  <sheetViews>
    <sheetView showGridLines="0" zoomScale="85" zoomScaleNormal="85" workbookViewId="0">
      <pane ySplit="3" topLeftCell="A4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513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4" customHeight="1" x14ac:dyDescent="0.35">
      <c r="B8" s="377" t="s">
        <v>548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549</v>
      </c>
      <c r="C19" s="213">
        <f>SUM(G19:N19)</f>
        <v>12430</v>
      </c>
      <c r="D19" s="264"/>
      <c r="E19" s="215">
        <v>8</v>
      </c>
      <c r="F19" s="147"/>
      <c r="G19" s="153" t="s">
        <v>467</v>
      </c>
      <c r="H19" s="153">
        <v>640</v>
      </c>
      <c r="I19" s="153">
        <v>3670</v>
      </c>
      <c r="J19" s="153">
        <v>7060</v>
      </c>
      <c r="K19" s="153">
        <v>1060</v>
      </c>
      <c r="L19" s="153" t="s">
        <v>467</v>
      </c>
      <c r="M19" s="150" t="s">
        <v>467</v>
      </c>
      <c r="N19" s="150" t="s">
        <v>467</v>
      </c>
      <c r="O19" s="156"/>
    </row>
    <row r="20" spans="2:15" x14ac:dyDescent="0.35">
      <c r="B20" s="223" t="s">
        <v>550</v>
      </c>
      <c r="C20" s="213">
        <f t="shared" ref="C20" si="1">SUM(G20:N20)</f>
        <v>1200</v>
      </c>
      <c r="D20" s="265"/>
      <c r="E20" s="218">
        <v>8</v>
      </c>
      <c r="F20" s="148"/>
      <c r="G20" s="154" t="s">
        <v>467</v>
      </c>
      <c r="H20" s="151">
        <v>1200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223" t="s">
        <v>514</v>
      </c>
      <c r="C21" s="213">
        <f t="shared" ref="C21:C27" si="2">SUM(G21:N21)</f>
        <v>24600</v>
      </c>
      <c r="D21" s="265"/>
      <c r="E21" s="218"/>
      <c r="F21" s="148"/>
      <c r="G21" s="154" t="s">
        <v>467</v>
      </c>
      <c r="H21" s="151" t="s">
        <v>467</v>
      </c>
      <c r="I21" s="151" t="s">
        <v>467</v>
      </c>
      <c r="J21" s="151">
        <v>24600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 t="s">
        <v>551</v>
      </c>
      <c r="C22" s="213">
        <f t="shared" si="2"/>
        <v>160000</v>
      </c>
      <c r="D22" s="265"/>
      <c r="E22" s="218">
        <v>10</v>
      </c>
      <c r="F22" s="148"/>
      <c r="G22" s="153" t="s">
        <v>467</v>
      </c>
      <c r="H22" s="151">
        <v>80000</v>
      </c>
      <c r="I22" s="151" t="s">
        <v>467</v>
      </c>
      <c r="J22" s="151" t="s">
        <v>467</v>
      </c>
      <c r="K22" s="151">
        <v>80000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 t="s">
        <v>515</v>
      </c>
      <c r="C23" s="213">
        <f t="shared" si="2"/>
        <v>47890</v>
      </c>
      <c r="D23" s="265"/>
      <c r="E23" s="218">
        <v>8</v>
      </c>
      <c r="F23" s="148"/>
      <c r="G23" s="154" t="s">
        <v>467</v>
      </c>
      <c r="H23" s="151" t="s">
        <v>467</v>
      </c>
      <c r="I23" s="151">
        <v>14910</v>
      </c>
      <c r="J23" s="151">
        <v>28660</v>
      </c>
      <c r="K23" s="151">
        <v>4320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 t="s">
        <v>552</v>
      </c>
      <c r="C24" s="213">
        <f t="shared" si="2"/>
        <v>10000</v>
      </c>
      <c r="D24" s="265"/>
      <c r="E24" s="218"/>
      <c r="F24" s="148"/>
      <c r="G24" s="154" t="s">
        <v>467</v>
      </c>
      <c r="H24" s="151">
        <v>10000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 t="s">
        <v>553</v>
      </c>
      <c r="C25" s="213">
        <f t="shared" si="2"/>
        <v>14000</v>
      </c>
      <c r="D25" s="265"/>
      <c r="E25" s="218"/>
      <c r="F25" s="148"/>
      <c r="G25" s="154" t="s">
        <v>467</v>
      </c>
      <c r="H25" s="151">
        <v>14000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 t="s">
        <v>554</v>
      </c>
      <c r="C26" s="213">
        <f t="shared" si="2"/>
        <v>12500</v>
      </c>
      <c r="D26" s="265"/>
      <c r="E26" s="218"/>
      <c r="F26" s="148"/>
      <c r="G26" s="154" t="s">
        <v>467</v>
      </c>
      <c r="H26" s="151">
        <v>12500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 t="s">
        <v>555</v>
      </c>
      <c r="C27" s="213">
        <f t="shared" si="2"/>
        <v>10000</v>
      </c>
      <c r="D27" s="265"/>
      <c r="E27" s="218"/>
      <c r="F27" s="148"/>
      <c r="G27" s="154" t="s">
        <v>467</v>
      </c>
      <c r="H27" s="151">
        <v>10000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3"/>
      <c r="D28" s="265"/>
      <c r="E28" s="218"/>
      <c r="F28" s="148"/>
      <c r="G28" s="154" t="s">
        <v>467</v>
      </c>
      <c r="H28" s="151"/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3">+G48+1</f>
        <v>2024</v>
      </c>
      <c r="I48" s="31">
        <f t="shared" si="3"/>
        <v>2025</v>
      </c>
      <c r="J48" s="31">
        <f t="shared" si="3"/>
        <v>2026</v>
      </c>
      <c r="K48" s="31">
        <f t="shared" si="3"/>
        <v>2027</v>
      </c>
      <c r="L48" s="31">
        <f t="shared" si="3"/>
        <v>2028</v>
      </c>
      <c r="M48" s="31">
        <f t="shared" si="3"/>
        <v>2029</v>
      </c>
      <c r="N48" s="31">
        <f t="shared" si="3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4">SUM(G53:G88)</f>
        <v>0</v>
      </c>
      <c r="H50" s="111">
        <f t="shared" si="4"/>
        <v>0</v>
      </c>
      <c r="I50" s="111">
        <f t="shared" si="4"/>
        <v>0</v>
      </c>
      <c r="J50" s="111">
        <f t="shared" si="4"/>
        <v>0</v>
      </c>
      <c r="K50" s="111">
        <f t="shared" si="4"/>
        <v>0</v>
      </c>
      <c r="L50" s="111">
        <f t="shared" si="4"/>
        <v>0</v>
      </c>
      <c r="M50" s="111">
        <f t="shared" si="4"/>
        <v>0</v>
      </c>
      <c r="N50" s="111">
        <f t="shared" si="4"/>
        <v>0</v>
      </c>
      <c r="O50" s="112">
        <f t="shared" si="4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5">SUM(G91:G96,G133:G139,G141:G142)</f>
        <v>0</v>
      </c>
      <c r="H90" s="111">
        <f t="shared" si="5"/>
        <v>19.8</v>
      </c>
      <c r="I90" s="111">
        <f t="shared" si="5"/>
        <v>27.500000000000004</v>
      </c>
      <c r="J90" s="111">
        <f t="shared" si="5"/>
        <v>39.6</v>
      </c>
      <c r="K90" s="111">
        <f t="shared" si="5"/>
        <v>47.300000000000004</v>
      </c>
      <c r="L90" s="111">
        <f t="shared" si="5"/>
        <v>62.7</v>
      </c>
      <c r="M90" s="111">
        <f t="shared" si="5"/>
        <v>70.400000000000006</v>
      </c>
      <c r="N90" s="111">
        <f t="shared" si="5"/>
        <v>78.100000000000009</v>
      </c>
      <c r="O90" s="112">
        <f t="shared" si="5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78">
        <v>0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0</v>
      </c>
      <c r="I92" s="80">
        <v>0</v>
      </c>
      <c r="J92" s="80">
        <v>0</v>
      </c>
      <c r="K92" s="80">
        <v>0</v>
      </c>
      <c r="L92" s="80">
        <v>0</v>
      </c>
      <c r="M92" s="80">
        <v>0</v>
      </c>
      <c r="N92" s="79">
        <v>0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0</v>
      </c>
      <c r="I93" s="80">
        <v>0</v>
      </c>
      <c r="J93" s="80">
        <v>0</v>
      </c>
      <c r="K93" s="80">
        <v>0</v>
      </c>
      <c r="L93" s="80">
        <v>0</v>
      </c>
      <c r="M93" s="80">
        <v>0</v>
      </c>
      <c r="N93" s="80">
        <v>0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6">SUM(H97:H132)</f>
        <v>19.8</v>
      </c>
      <c r="I96" s="111">
        <f t="shared" si="6"/>
        <v>27.500000000000004</v>
      </c>
      <c r="J96" s="111">
        <f t="shared" si="6"/>
        <v>39.6</v>
      </c>
      <c r="K96" s="111">
        <f t="shared" si="6"/>
        <v>47.300000000000004</v>
      </c>
      <c r="L96" s="111">
        <f t="shared" si="6"/>
        <v>62.7</v>
      </c>
      <c r="M96" s="111">
        <f t="shared" si="6"/>
        <v>70.400000000000006</v>
      </c>
      <c r="N96" s="111">
        <f t="shared" si="6"/>
        <v>78.100000000000009</v>
      </c>
      <c r="O96" s="112">
        <f t="shared" si="6"/>
        <v>0</v>
      </c>
    </row>
    <row r="97" spans="2:15" s="1" customFormat="1" x14ac:dyDescent="0.35">
      <c r="B97" s="160">
        <f t="shared" ref="B97:B132" si="7">B53</f>
        <v>0</v>
      </c>
      <c r="C97"/>
      <c r="D97"/>
      <c r="E97"/>
      <c r="F97"/>
      <c r="G97" s="78"/>
      <c r="H97" s="78">
        <v>19.8</v>
      </c>
      <c r="I97" s="78">
        <v>27.500000000000004</v>
      </c>
      <c r="J97" s="78">
        <v>39.6</v>
      </c>
      <c r="K97" s="78">
        <v>47.300000000000004</v>
      </c>
      <c r="L97" s="78">
        <v>62.7</v>
      </c>
      <c r="M97" s="78">
        <v>70.400000000000006</v>
      </c>
      <c r="N97" s="78">
        <v>78.100000000000009</v>
      </c>
      <c r="O97" s="114"/>
    </row>
    <row r="98" spans="2:15" s="1" customFormat="1" x14ac:dyDescent="0.35">
      <c r="B98" s="161">
        <f t="shared" si="7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7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7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7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7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7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7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7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7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7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7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7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7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7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7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7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7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7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7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7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7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7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7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7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7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7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7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7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7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7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7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7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7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7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7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0</v>
      </c>
      <c r="I133" s="80">
        <v>0</v>
      </c>
      <c r="J133" s="80">
        <v>0</v>
      </c>
      <c r="K133" s="80">
        <v>0</v>
      </c>
      <c r="L133" s="80">
        <v>0</v>
      </c>
      <c r="M133" s="80">
        <v>0</v>
      </c>
      <c r="N133" s="79">
        <v>0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0</v>
      </c>
      <c r="I134" s="80">
        <v>0</v>
      </c>
      <c r="J134" s="80">
        <v>0</v>
      </c>
      <c r="K134" s="80">
        <v>0</v>
      </c>
      <c r="L134" s="80">
        <v>0</v>
      </c>
      <c r="M134" s="80">
        <v>0</v>
      </c>
      <c r="N134" s="79">
        <v>0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0</v>
      </c>
      <c r="I135" s="80">
        <v>0</v>
      </c>
      <c r="J135" s="80">
        <v>0</v>
      </c>
      <c r="K135" s="80">
        <v>0</v>
      </c>
      <c r="L135" s="80">
        <v>0</v>
      </c>
      <c r="M135" s="80">
        <v>0</v>
      </c>
      <c r="N135" s="79">
        <v>0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0</v>
      </c>
      <c r="I136" s="80">
        <v>0</v>
      </c>
      <c r="J136" s="80">
        <v>0</v>
      </c>
      <c r="K136" s="80">
        <v>0</v>
      </c>
      <c r="L136" s="80">
        <v>0</v>
      </c>
      <c r="M136" s="80">
        <v>0</v>
      </c>
      <c r="N136" s="79">
        <v>0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0</v>
      </c>
      <c r="I137" s="80">
        <v>0</v>
      </c>
      <c r="J137" s="80">
        <v>0</v>
      </c>
      <c r="K137" s="80">
        <v>0</v>
      </c>
      <c r="L137" s="80">
        <v>0</v>
      </c>
      <c r="M137" s="80">
        <v>0</v>
      </c>
      <c r="N137" s="79">
        <v>0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0</v>
      </c>
      <c r="N138" s="79">
        <v>0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ApV1x23ycdXifkNkkJdcgAXuSRr4k8AgUUf30ccftU+WOhYk2V92/emSQr1NVOTWcGwVa+I4BV8EYdv9/cFnmw==" saltValue="QltR+TIx59NFhbdqK6y5u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C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Q302"/>
  <sheetViews>
    <sheetView showGridLines="0" zoomScale="80" zoomScaleNormal="80" workbookViewId="0">
      <pane ySplit="3" topLeftCell="A4" activePane="bottomLeft" state="frozen"/>
      <selection activeCell="B28" sqref="B28"/>
      <selection pane="bottomLeft" activeCell="C3" sqref="C3"/>
    </sheetView>
  </sheetViews>
  <sheetFormatPr defaultColWidth="0" defaultRowHeight="22" customHeight="1" zeroHeight="1" x14ac:dyDescent="0.35"/>
  <cols>
    <col min="1" max="1" width="2.453125" style="1" customWidth="1"/>
    <col min="2" max="2" width="50.453125" style="1" customWidth="1"/>
    <col min="3" max="3" width="34.08984375" style="1" customWidth="1"/>
    <col min="4" max="4" width="2.453125" style="1" customWidth="1"/>
    <col min="5" max="5" width="32.08984375" style="1" customWidth="1"/>
    <col min="6" max="6" width="34.81640625" style="1" bestFit="1" customWidth="1"/>
    <col min="7" max="7" width="2.453125" style="1" customWidth="1"/>
    <col min="8" max="9" width="48.08984375" style="1" customWidth="1"/>
    <col min="10" max="10" width="2.453125" style="1" customWidth="1"/>
    <col min="11" max="12" width="37.453125" style="1" hidden="1" customWidth="1"/>
    <col min="13" max="13" width="7.81640625" style="1" hidden="1" customWidth="1"/>
    <col min="14" max="17" width="0" style="1" hidden="1" customWidth="1"/>
    <col min="18" max="16384" width="9.08984375" style="1" hidden="1"/>
  </cols>
  <sheetData>
    <row r="1" spans="2:9" ht="12.75" customHeight="1" x14ac:dyDescent="0.35"/>
    <row r="2" spans="2:9" ht="30" customHeight="1" x14ac:dyDescent="0.35">
      <c r="B2" s="3" t="s">
        <v>466</v>
      </c>
      <c r="C2" s="183" t="s">
        <v>542</v>
      </c>
      <c r="E2" s="3" t="s">
        <v>24</v>
      </c>
      <c r="F2" s="13" t="s">
        <v>539</v>
      </c>
      <c r="H2" s="3" t="s">
        <v>25</v>
      </c>
      <c r="I2" s="13" t="s">
        <v>540</v>
      </c>
    </row>
    <row r="3" spans="2:9" ht="13.5" customHeight="1" x14ac:dyDescent="0.35"/>
    <row r="4" spans="2:9" ht="36" customHeight="1" x14ac:dyDescent="0.35">
      <c r="B4" s="3" t="s">
        <v>26</v>
      </c>
      <c r="C4" s="62"/>
      <c r="E4" s="70" t="s">
        <v>27</v>
      </c>
      <c r="F4" s="63" t="s">
        <v>28</v>
      </c>
      <c r="H4" s="361" t="s">
        <v>29</v>
      </c>
      <c r="I4" s="362"/>
    </row>
    <row r="5" spans="2:9" ht="31.5" customHeight="1" x14ac:dyDescent="0.35">
      <c r="B5" s="56" t="s">
        <v>30</v>
      </c>
      <c r="C5" s="7" t="s">
        <v>502</v>
      </c>
      <c r="E5" s="71" t="s">
        <v>541</v>
      </c>
      <c r="F5" s="59"/>
      <c r="H5" s="355"/>
      <c r="I5" s="356"/>
    </row>
    <row r="6" spans="2:9" ht="31.5" customHeight="1" x14ac:dyDescent="0.35">
      <c r="B6" s="56" t="s">
        <v>31</v>
      </c>
      <c r="C6" s="7" t="s">
        <v>503</v>
      </c>
      <c r="E6" s="71" t="s">
        <v>467</v>
      </c>
      <c r="F6" s="59"/>
      <c r="H6" s="355"/>
      <c r="I6" s="356"/>
    </row>
    <row r="7" spans="2:9" ht="31.5" customHeight="1" x14ac:dyDescent="0.35">
      <c r="B7" s="56" t="s">
        <v>32</v>
      </c>
      <c r="C7" s="7" t="s">
        <v>502</v>
      </c>
      <c r="E7" s="71" t="s">
        <v>541</v>
      </c>
      <c r="F7" s="59"/>
      <c r="H7" s="355"/>
      <c r="I7" s="356"/>
    </row>
    <row r="8" spans="2:9" ht="31.5" customHeight="1" x14ac:dyDescent="0.35">
      <c r="B8" s="56" t="s">
        <v>33</v>
      </c>
      <c r="C8" s="7" t="s">
        <v>503</v>
      </c>
      <c r="E8" s="71"/>
      <c r="F8" s="59"/>
      <c r="H8" s="60"/>
      <c r="I8" s="61"/>
    </row>
    <row r="9" spans="2:9" ht="31.5" customHeight="1" x14ac:dyDescent="0.35">
      <c r="B9" s="56" t="s">
        <v>34</v>
      </c>
      <c r="C9" s="7" t="s">
        <v>502</v>
      </c>
      <c r="E9" s="71" t="s">
        <v>541</v>
      </c>
      <c r="F9" s="59"/>
      <c r="H9" s="60"/>
      <c r="I9" s="61"/>
    </row>
    <row r="10" spans="2:9" ht="31.5" customHeight="1" x14ac:dyDescent="0.35">
      <c r="B10" s="56" t="s">
        <v>35</v>
      </c>
      <c r="C10" s="7" t="s">
        <v>502</v>
      </c>
      <c r="E10" s="71" t="s">
        <v>541</v>
      </c>
      <c r="F10" s="59"/>
      <c r="H10" s="60"/>
      <c r="I10" s="61"/>
    </row>
    <row r="11" spans="2:9" ht="31.5" customHeight="1" x14ac:dyDescent="0.35">
      <c r="B11" s="56" t="s">
        <v>36</v>
      </c>
      <c r="C11" s="7" t="s">
        <v>502</v>
      </c>
      <c r="E11" s="71" t="s">
        <v>541</v>
      </c>
      <c r="F11" s="59"/>
      <c r="H11" s="60"/>
      <c r="I11" s="61"/>
    </row>
    <row r="12" spans="2:9" ht="31.5" customHeight="1" x14ac:dyDescent="0.35">
      <c r="B12" s="56" t="s">
        <v>37</v>
      </c>
      <c r="C12" s="7" t="s">
        <v>502</v>
      </c>
      <c r="E12" s="71" t="s">
        <v>541</v>
      </c>
      <c r="F12" s="59"/>
      <c r="H12" s="60"/>
      <c r="I12" s="61"/>
    </row>
    <row r="13" spans="2:9" ht="31.5" customHeight="1" x14ac:dyDescent="0.35">
      <c r="B13" s="56" t="s">
        <v>38</v>
      </c>
      <c r="C13" s="7" t="s">
        <v>503</v>
      </c>
      <c r="E13" s="71"/>
      <c r="F13" s="59"/>
      <c r="H13" s="60"/>
      <c r="I13" s="61"/>
    </row>
    <row r="14" spans="2:9" ht="31.5" customHeight="1" x14ac:dyDescent="0.35">
      <c r="B14" s="56" t="s">
        <v>39</v>
      </c>
      <c r="C14" s="7" t="s">
        <v>503</v>
      </c>
      <c r="E14" s="71"/>
      <c r="F14" s="59"/>
      <c r="H14" s="355"/>
      <c r="I14" s="356"/>
    </row>
    <row r="15" spans="2:9" ht="31.5" customHeight="1" x14ac:dyDescent="0.35">
      <c r="B15" s="56" t="s">
        <v>40</v>
      </c>
      <c r="C15" s="7" t="s">
        <v>503</v>
      </c>
      <c r="E15" s="71"/>
      <c r="F15" s="59"/>
      <c r="H15" s="355"/>
      <c r="I15" s="356"/>
    </row>
    <row r="16" spans="2:9" ht="31.5" customHeight="1" x14ac:dyDescent="0.35">
      <c r="B16" s="56" t="s">
        <v>41</v>
      </c>
      <c r="C16" s="7" t="s">
        <v>503</v>
      </c>
      <c r="E16" s="71"/>
      <c r="F16" s="59"/>
      <c r="H16" s="355"/>
      <c r="I16" s="356"/>
    </row>
    <row r="17" spans="2:9" ht="31.5" customHeight="1" x14ac:dyDescent="0.35">
      <c r="B17" s="56" t="s">
        <v>42</v>
      </c>
      <c r="C17" s="11"/>
      <c r="E17" s="72"/>
      <c r="F17" s="6"/>
      <c r="H17" s="18"/>
      <c r="I17" s="6"/>
    </row>
    <row r="18" spans="2:9" ht="31.5" customHeight="1" x14ac:dyDescent="0.35">
      <c r="B18" s="9"/>
      <c r="C18" s="11" t="str">
        <f>IF(B18&lt;&gt;"","Sim","")</f>
        <v/>
      </c>
      <c r="E18" s="71"/>
      <c r="F18" s="21"/>
      <c r="H18" s="357"/>
      <c r="I18" s="358"/>
    </row>
    <row r="19" spans="2:9" ht="31.5" customHeight="1" x14ac:dyDescent="0.35">
      <c r="B19" s="9"/>
      <c r="C19" s="11" t="str">
        <f>IF(B19&lt;&gt;"","Sim","")</f>
        <v/>
      </c>
      <c r="E19" s="71"/>
      <c r="F19" s="21"/>
      <c r="H19" s="357"/>
      <c r="I19" s="358"/>
    </row>
    <row r="20" spans="2:9" ht="31.5" customHeight="1" x14ac:dyDescent="0.35">
      <c r="B20" s="10"/>
      <c r="C20" s="12" t="str">
        <f>IF(B20&lt;&gt;"","Sim","")</f>
        <v/>
      </c>
      <c r="E20" s="73"/>
      <c r="F20" s="22"/>
      <c r="H20" s="359"/>
      <c r="I20" s="360"/>
    </row>
    <row r="21" spans="2:9" ht="14.25" customHeight="1" x14ac:dyDescent="0.35"/>
    <row r="22" spans="2:9" ht="54" customHeight="1" x14ac:dyDescent="0.35">
      <c r="B22" s="3" t="s">
        <v>43</v>
      </c>
      <c r="C22" s="62"/>
      <c r="E22" s="64" t="s">
        <v>44</v>
      </c>
      <c r="F22" s="65" t="s">
        <v>45</v>
      </c>
      <c r="H22" s="51"/>
    </row>
    <row r="23" spans="2:9" ht="14.5" x14ac:dyDescent="0.35">
      <c r="B23" s="14" t="s">
        <v>46</v>
      </c>
      <c r="C23" s="7"/>
      <c r="E23" s="68">
        <v>34172</v>
      </c>
      <c r="F23" s="66" t="s">
        <v>47</v>
      </c>
    </row>
    <row r="24" spans="2:9" ht="22" customHeight="1" x14ac:dyDescent="0.35">
      <c r="B24" s="14" t="s">
        <v>48</v>
      </c>
      <c r="C24" s="7"/>
      <c r="E24" s="68">
        <v>46494</v>
      </c>
      <c r="F24" s="66" t="s">
        <v>49</v>
      </c>
    </row>
    <row r="25" spans="2:9" ht="22" customHeight="1" x14ac:dyDescent="0.35">
      <c r="B25" s="14" t="s">
        <v>50</v>
      </c>
      <c r="C25" s="7"/>
      <c r="E25" s="68">
        <v>5314</v>
      </c>
      <c r="F25" s="66" t="s">
        <v>49</v>
      </c>
    </row>
    <row r="26" spans="2:9" ht="22" customHeight="1" x14ac:dyDescent="0.35">
      <c r="B26" s="14" t="s">
        <v>51</v>
      </c>
      <c r="C26" s="7"/>
      <c r="E26" s="68">
        <v>5031</v>
      </c>
      <c r="F26" s="66" t="s">
        <v>49</v>
      </c>
    </row>
    <row r="27" spans="2:9" ht="22" customHeight="1" x14ac:dyDescent="0.35">
      <c r="B27" s="14" t="s">
        <v>52</v>
      </c>
      <c r="C27" s="7"/>
      <c r="E27" s="68">
        <v>25201</v>
      </c>
      <c r="F27" s="66" t="s">
        <v>47</v>
      </c>
    </row>
    <row r="28" spans="2:9" ht="22" customHeight="1" x14ac:dyDescent="0.35">
      <c r="B28" s="14" t="s">
        <v>53</v>
      </c>
      <c r="C28" s="7"/>
      <c r="E28" s="68">
        <v>44707</v>
      </c>
      <c r="F28" s="66" t="s">
        <v>47</v>
      </c>
    </row>
    <row r="29" spans="2:9" ht="22" customHeight="1" x14ac:dyDescent="0.35">
      <c r="B29" s="14" t="s">
        <v>54</v>
      </c>
      <c r="C29" s="7"/>
      <c r="E29" s="68">
        <v>11115</v>
      </c>
      <c r="F29" s="66" t="s">
        <v>49</v>
      </c>
    </row>
    <row r="30" spans="2:9" ht="22" customHeight="1" x14ac:dyDescent="0.35">
      <c r="B30" s="14" t="s">
        <v>55</v>
      </c>
      <c r="C30" s="7"/>
      <c r="E30" s="68">
        <v>12545</v>
      </c>
      <c r="F30" s="66" t="s">
        <v>49</v>
      </c>
    </row>
    <row r="31" spans="2:9" ht="22" customHeight="1" x14ac:dyDescent="0.35">
      <c r="B31" s="14" t="s">
        <v>56</v>
      </c>
      <c r="C31" s="7"/>
      <c r="E31" s="68">
        <v>55735</v>
      </c>
      <c r="F31" s="66" t="s">
        <v>49</v>
      </c>
    </row>
    <row r="32" spans="2:9" ht="22" customHeight="1" x14ac:dyDescent="0.35">
      <c r="B32" s="14" t="s">
        <v>57</v>
      </c>
      <c r="C32" s="7"/>
      <c r="E32" s="68">
        <v>19468</v>
      </c>
      <c r="F32" s="66" t="s">
        <v>47</v>
      </c>
    </row>
    <row r="33" spans="2:6" ht="22" customHeight="1" x14ac:dyDescent="0.35">
      <c r="B33" s="14" t="s">
        <v>58</v>
      </c>
      <c r="C33" s="7"/>
      <c r="E33" s="68">
        <v>2512</v>
      </c>
      <c r="F33" s="66" t="s">
        <v>49</v>
      </c>
    </row>
    <row r="34" spans="2:6" ht="22" customHeight="1" x14ac:dyDescent="0.35">
      <c r="B34" s="14" t="s">
        <v>59</v>
      </c>
      <c r="C34" s="7"/>
      <c r="E34" s="68">
        <v>45896</v>
      </c>
      <c r="F34" s="66" t="s">
        <v>47</v>
      </c>
    </row>
    <row r="35" spans="2:6" ht="22" customHeight="1" x14ac:dyDescent="0.35">
      <c r="B35" s="14" t="s">
        <v>60</v>
      </c>
      <c r="C35" s="7"/>
      <c r="E35" s="68">
        <v>4271</v>
      </c>
      <c r="F35" s="66" t="s">
        <v>49</v>
      </c>
    </row>
    <row r="36" spans="2:6" ht="22" customHeight="1" x14ac:dyDescent="0.35">
      <c r="B36" s="14" t="s">
        <v>61</v>
      </c>
      <c r="C36" s="7"/>
      <c r="E36" s="68">
        <v>10441</v>
      </c>
      <c r="F36" s="66" t="s">
        <v>49</v>
      </c>
    </row>
    <row r="37" spans="2:6" ht="22" customHeight="1" x14ac:dyDescent="0.35">
      <c r="B37" s="14" t="s">
        <v>62</v>
      </c>
      <c r="C37" s="7"/>
      <c r="E37" s="68">
        <v>6161</v>
      </c>
      <c r="F37" s="66" t="s">
        <v>49</v>
      </c>
    </row>
    <row r="38" spans="2:6" ht="22" customHeight="1" x14ac:dyDescent="0.35">
      <c r="B38" s="14" t="s">
        <v>63</v>
      </c>
      <c r="C38" s="7"/>
      <c r="E38" s="68">
        <v>8908</v>
      </c>
      <c r="F38" s="66" t="s">
        <v>49</v>
      </c>
    </row>
    <row r="39" spans="2:6" ht="22" customHeight="1" x14ac:dyDescent="0.35">
      <c r="B39" s="14" t="s">
        <v>64</v>
      </c>
      <c r="C39" s="7"/>
      <c r="E39" s="68">
        <v>177971</v>
      </c>
      <c r="F39" s="66" t="s">
        <v>65</v>
      </c>
    </row>
    <row r="40" spans="2:6" ht="22" customHeight="1" x14ac:dyDescent="0.35">
      <c r="B40" s="14" t="s">
        <v>66</v>
      </c>
      <c r="C40" s="7"/>
      <c r="E40" s="68">
        <v>5784</v>
      </c>
      <c r="F40" s="66" t="s">
        <v>49</v>
      </c>
    </row>
    <row r="41" spans="2:6" ht="22" customHeight="1" x14ac:dyDescent="0.35">
      <c r="B41" s="14" t="s">
        <v>67</v>
      </c>
      <c r="C41" s="7"/>
      <c r="E41" s="68">
        <v>22326</v>
      </c>
      <c r="F41" s="66" t="s">
        <v>47</v>
      </c>
    </row>
    <row r="42" spans="2:6" ht="22" customHeight="1" x14ac:dyDescent="0.35">
      <c r="B42" s="14" t="s">
        <v>68</v>
      </c>
      <c r="C42" s="7"/>
      <c r="E42" s="68">
        <v>6766</v>
      </c>
      <c r="F42" s="66" t="s">
        <v>49</v>
      </c>
    </row>
    <row r="43" spans="2:6" ht="22" customHeight="1" x14ac:dyDescent="0.35">
      <c r="B43" s="14" t="s">
        <v>69</v>
      </c>
      <c r="C43" s="7"/>
      <c r="E43" s="68">
        <v>7092</v>
      </c>
      <c r="F43" s="66" t="s">
        <v>49</v>
      </c>
    </row>
    <row r="44" spans="2:6" ht="22" customHeight="1" x14ac:dyDescent="0.35">
      <c r="B44" s="14" t="s">
        <v>70</v>
      </c>
      <c r="C44" s="7"/>
      <c r="E44" s="68">
        <v>3131</v>
      </c>
      <c r="F44" s="66" t="s">
        <v>49</v>
      </c>
    </row>
    <row r="45" spans="2:6" ht="22" customHeight="1" x14ac:dyDescent="0.35">
      <c r="B45" s="14" t="s">
        <v>71</v>
      </c>
      <c r="C45" s="7"/>
      <c r="E45" s="68">
        <v>6310</v>
      </c>
      <c r="F45" s="66" t="s">
        <v>49</v>
      </c>
    </row>
    <row r="46" spans="2:6" ht="22" customHeight="1" x14ac:dyDescent="0.35">
      <c r="B46" s="14" t="s">
        <v>72</v>
      </c>
      <c r="C46" s="7"/>
      <c r="E46" s="68">
        <v>2298</v>
      </c>
      <c r="F46" s="66" t="s">
        <v>49</v>
      </c>
    </row>
    <row r="47" spans="2:6" ht="22" customHeight="1" x14ac:dyDescent="0.35">
      <c r="B47" s="14" t="s">
        <v>73</v>
      </c>
      <c r="C47" s="7"/>
      <c r="E47" s="68">
        <v>173156</v>
      </c>
      <c r="F47" s="66" t="s">
        <v>65</v>
      </c>
    </row>
    <row r="48" spans="2:6" ht="22" customHeight="1" x14ac:dyDescent="0.35">
      <c r="B48" s="14" t="s">
        <v>74</v>
      </c>
      <c r="C48" s="7"/>
      <c r="E48" s="68">
        <v>52061</v>
      </c>
      <c r="F48" s="66" t="s">
        <v>47</v>
      </c>
    </row>
    <row r="49" spans="2:6" ht="22" customHeight="1" x14ac:dyDescent="0.35">
      <c r="B49" s="14" t="s">
        <v>75</v>
      </c>
      <c r="C49" s="7"/>
      <c r="E49" s="68">
        <v>18865</v>
      </c>
      <c r="F49" s="66" t="s">
        <v>49</v>
      </c>
    </row>
    <row r="50" spans="2:6" ht="22" customHeight="1" x14ac:dyDescent="0.35">
      <c r="B50" s="14" t="s">
        <v>76</v>
      </c>
      <c r="C50" s="7"/>
      <c r="E50" s="68">
        <v>27873</v>
      </c>
      <c r="F50" s="66" t="s">
        <v>49</v>
      </c>
    </row>
    <row r="51" spans="2:6" ht="22" customHeight="1" x14ac:dyDescent="0.35">
      <c r="B51" s="14" t="s">
        <v>77</v>
      </c>
      <c r="C51" s="7"/>
      <c r="E51" s="68">
        <v>11711</v>
      </c>
      <c r="F51" s="66" t="s">
        <v>49</v>
      </c>
    </row>
    <row r="52" spans="2:6" ht="22" customHeight="1" x14ac:dyDescent="0.35">
      <c r="B52" s="14" t="s">
        <v>78</v>
      </c>
      <c r="C52" s="57"/>
      <c r="D52" s="176"/>
      <c r="E52" s="68">
        <v>20693</v>
      </c>
      <c r="F52" s="66" t="s">
        <v>49</v>
      </c>
    </row>
    <row r="53" spans="2:6" ht="22" customHeight="1" x14ac:dyDescent="0.35">
      <c r="B53" s="14" t="s">
        <v>79</v>
      </c>
      <c r="C53" s="7"/>
      <c r="E53" s="68">
        <v>11168</v>
      </c>
      <c r="F53" s="66" t="s">
        <v>49</v>
      </c>
    </row>
    <row r="54" spans="2:6" ht="22" customHeight="1" x14ac:dyDescent="0.35">
      <c r="B54" s="14" t="s">
        <v>80</v>
      </c>
      <c r="C54" s="7"/>
      <c r="E54" s="68">
        <v>5727</v>
      </c>
      <c r="F54" s="66" t="s">
        <v>49</v>
      </c>
    </row>
    <row r="55" spans="2:6" ht="22" customHeight="1" x14ac:dyDescent="0.35">
      <c r="B55" s="14" t="s">
        <v>81</v>
      </c>
      <c r="C55" s="7"/>
      <c r="E55" s="68">
        <v>21040</v>
      </c>
      <c r="F55" s="66" t="s">
        <v>49</v>
      </c>
    </row>
    <row r="56" spans="2:6" ht="22" customHeight="1" x14ac:dyDescent="0.35">
      <c r="B56" s="14" t="s">
        <v>82</v>
      </c>
      <c r="C56" s="7"/>
      <c r="E56" s="68">
        <v>6716</v>
      </c>
      <c r="F56" s="66" t="s">
        <v>49</v>
      </c>
    </row>
    <row r="57" spans="2:6" ht="22" customHeight="1" x14ac:dyDescent="0.35">
      <c r="B57" s="14" t="s">
        <v>83</v>
      </c>
      <c r="C57" s="7"/>
      <c r="E57" s="68">
        <v>2787</v>
      </c>
      <c r="F57" s="66" t="s">
        <v>49</v>
      </c>
    </row>
    <row r="58" spans="2:6" ht="22" customHeight="1" x14ac:dyDescent="0.35">
      <c r="B58" s="14" t="s">
        <v>84</v>
      </c>
      <c r="C58" s="7"/>
      <c r="E58" s="68">
        <v>14431</v>
      </c>
      <c r="F58" s="66" t="s">
        <v>47</v>
      </c>
    </row>
    <row r="59" spans="2:6" ht="22" customHeight="1" x14ac:dyDescent="0.35">
      <c r="B59" s="14" t="s">
        <v>85</v>
      </c>
      <c r="C59" s="7"/>
      <c r="E59" s="68">
        <v>82590</v>
      </c>
      <c r="F59" s="66" t="s">
        <v>47</v>
      </c>
    </row>
    <row r="60" spans="2:6" ht="22" customHeight="1" x14ac:dyDescent="0.35">
      <c r="B60" s="14" t="s">
        <v>86</v>
      </c>
      <c r="C60" s="7"/>
      <c r="E60" s="68">
        <v>3826</v>
      </c>
      <c r="F60" s="66" t="s">
        <v>49</v>
      </c>
    </row>
    <row r="61" spans="2:6" ht="22" customHeight="1" x14ac:dyDescent="0.35">
      <c r="B61" s="14" t="s">
        <v>87</v>
      </c>
      <c r="C61" s="7"/>
      <c r="E61" s="68">
        <v>21984</v>
      </c>
      <c r="F61" s="66" t="s">
        <v>49</v>
      </c>
    </row>
    <row r="62" spans="2:6" ht="22" customHeight="1" x14ac:dyDescent="0.35">
      <c r="B62" s="14" t="s">
        <v>88</v>
      </c>
      <c r="C62" s="7"/>
      <c r="E62" s="68">
        <v>17436</v>
      </c>
      <c r="F62" s="66" t="s">
        <v>49</v>
      </c>
    </row>
    <row r="63" spans="2:6" ht="22" customHeight="1" x14ac:dyDescent="0.35">
      <c r="B63" s="14" t="s">
        <v>89</v>
      </c>
      <c r="C63" s="7"/>
      <c r="E63" s="68">
        <v>116643</v>
      </c>
      <c r="F63" s="66" t="s">
        <v>47</v>
      </c>
    </row>
    <row r="64" spans="2:6" ht="22" customHeight="1" x14ac:dyDescent="0.35">
      <c r="B64" s="14" t="s">
        <v>90</v>
      </c>
      <c r="C64" s="7"/>
      <c r="E64" s="68">
        <v>1498</v>
      </c>
      <c r="F64" s="66" t="s">
        <v>49</v>
      </c>
    </row>
    <row r="65" spans="2:6" ht="22" customHeight="1" x14ac:dyDescent="0.35">
      <c r="B65" s="14" t="s">
        <v>91</v>
      </c>
      <c r="C65" s="7"/>
      <c r="E65" s="68">
        <v>78706</v>
      </c>
      <c r="F65" s="66" t="s">
        <v>65</v>
      </c>
    </row>
    <row r="66" spans="2:6" ht="22" customHeight="1" x14ac:dyDescent="0.35">
      <c r="B66" s="14" t="s">
        <v>92</v>
      </c>
      <c r="C66" s="7"/>
      <c r="E66" s="68">
        <v>15835</v>
      </c>
      <c r="F66" s="66" t="s">
        <v>49</v>
      </c>
    </row>
    <row r="67" spans="2:6" ht="22" customHeight="1" x14ac:dyDescent="0.35">
      <c r="B67" s="14" t="s">
        <v>93</v>
      </c>
      <c r="C67" s="7"/>
      <c r="E67" s="68">
        <v>33644</v>
      </c>
      <c r="F67" s="66" t="s">
        <v>49</v>
      </c>
    </row>
    <row r="68" spans="2:6" ht="22" customHeight="1" x14ac:dyDescent="0.35">
      <c r="B68" s="14" t="s">
        <v>94</v>
      </c>
      <c r="C68" s="7"/>
      <c r="E68" s="68">
        <v>6205</v>
      </c>
      <c r="F68" s="66" t="s">
        <v>49</v>
      </c>
    </row>
    <row r="69" spans="2:6" ht="22" customHeight="1" x14ac:dyDescent="0.35">
      <c r="B69" s="14" t="s">
        <v>95</v>
      </c>
      <c r="C69" s="7"/>
      <c r="E69" s="68">
        <v>30748</v>
      </c>
      <c r="F69" s="66" t="s">
        <v>47</v>
      </c>
    </row>
    <row r="70" spans="2:6" ht="22" customHeight="1" x14ac:dyDescent="0.35">
      <c r="B70" s="14" t="s">
        <v>96</v>
      </c>
      <c r="C70" s="7"/>
      <c r="E70" s="68">
        <v>13233</v>
      </c>
      <c r="F70" s="66" t="s">
        <v>49</v>
      </c>
    </row>
    <row r="71" spans="2:6" ht="22" customHeight="1" x14ac:dyDescent="0.35">
      <c r="B71" s="14" t="s">
        <v>97</v>
      </c>
      <c r="C71" s="7"/>
      <c r="E71" s="68">
        <v>6463</v>
      </c>
      <c r="F71" s="66" t="s">
        <v>49</v>
      </c>
    </row>
    <row r="72" spans="2:6" ht="22" customHeight="1" x14ac:dyDescent="0.35">
      <c r="B72" s="14" t="s">
        <v>98</v>
      </c>
      <c r="C72" s="7"/>
      <c r="E72" s="68">
        <v>4934</v>
      </c>
      <c r="F72" s="66" t="s">
        <v>49</v>
      </c>
    </row>
    <row r="73" spans="2:6" ht="22" customHeight="1" x14ac:dyDescent="0.35">
      <c r="B73" s="14" t="s">
        <v>99</v>
      </c>
      <c r="C73" s="7"/>
      <c r="E73" s="68">
        <v>195274</v>
      </c>
      <c r="F73" s="66" t="s">
        <v>65</v>
      </c>
    </row>
    <row r="74" spans="2:6" ht="22" customHeight="1" x14ac:dyDescent="0.35">
      <c r="B74" s="14" t="s">
        <v>100</v>
      </c>
      <c r="C74" s="7"/>
      <c r="E74" s="68">
        <v>34737</v>
      </c>
      <c r="F74" s="66" t="s">
        <v>49</v>
      </c>
    </row>
    <row r="75" spans="2:6" ht="22" customHeight="1" x14ac:dyDescent="0.35">
      <c r="B75" s="14" t="s">
        <v>101</v>
      </c>
      <c r="C75" s="7"/>
      <c r="E75" s="68">
        <v>15530</v>
      </c>
      <c r="F75" s="66" t="s">
        <v>49</v>
      </c>
    </row>
    <row r="76" spans="2:6" ht="22" customHeight="1" x14ac:dyDescent="0.35">
      <c r="B76" s="14" t="s">
        <v>102</v>
      </c>
      <c r="C76" s="7"/>
      <c r="E76" s="68">
        <v>13840</v>
      </c>
      <c r="F76" s="66" t="s">
        <v>49</v>
      </c>
    </row>
    <row r="77" spans="2:6" ht="22" customHeight="1" x14ac:dyDescent="0.35">
      <c r="B77" s="14" t="s">
        <v>103</v>
      </c>
      <c r="C77" s="7"/>
      <c r="E77" s="68">
        <v>51974</v>
      </c>
      <c r="F77" s="66" t="s">
        <v>47</v>
      </c>
    </row>
    <row r="78" spans="2:6" ht="22" customHeight="1" x14ac:dyDescent="0.35">
      <c r="B78" s="14" t="s">
        <v>104</v>
      </c>
      <c r="C78" s="7"/>
      <c r="E78" s="68">
        <v>15950</v>
      </c>
      <c r="F78" s="66" t="s">
        <v>49</v>
      </c>
    </row>
    <row r="79" spans="2:6" ht="22" customHeight="1" x14ac:dyDescent="0.35">
      <c r="B79" s="14" t="s">
        <v>105</v>
      </c>
      <c r="C79" s="7"/>
      <c r="E79" s="68">
        <v>8031</v>
      </c>
      <c r="F79" s="66" t="s">
        <v>49</v>
      </c>
    </row>
    <row r="80" spans="2:6" ht="22" customHeight="1" x14ac:dyDescent="0.35">
      <c r="B80" s="14" t="s">
        <v>106</v>
      </c>
      <c r="C80" s="7"/>
      <c r="E80" s="68">
        <v>34391</v>
      </c>
      <c r="F80" s="66" t="s">
        <v>49</v>
      </c>
    </row>
    <row r="81" spans="2:6" ht="22" customHeight="1" x14ac:dyDescent="0.35">
      <c r="B81" s="14" t="s">
        <v>107</v>
      </c>
      <c r="C81" s="7"/>
      <c r="E81" s="68">
        <v>5425</v>
      </c>
      <c r="F81" s="66" t="s">
        <v>49</v>
      </c>
    </row>
    <row r="82" spans="2:6" ht="22" customHeight="1" x14ac:dyDescent="0.35">
      <c r="B82" s="14" t="s">
        <v>108</v>
      </c>
      <c r="C82" s="7"/>
      <c r="E82" s="68">
        <v>9086</v>
      </c>
      <c r="F82" s="66" t="s">
        <v>49</v>
      </c>
    </row>
    <row r="83" spans="2:6" ht="22" customHeight="1" x14ac:dyDescent="0.35">
      <c r="B83" s="14" t="s">
        <v>109</v>
      </c>
      <c r="C83" s="7"/>
      <c r="E83" s="68">
        <v>23707</v>
      </c>
      <c r="F83" s="66" t="s">
        <v>47</v>
      </c>
    </row>
    <row r="84" spans="2:6" ht="22" customHeight="1" x14ac:dyDescent="0.35">
      <c r="B84" s="14" t="s">
        <v>110</v>
      </c>
      <c r="C84" s="7"/>
      <c r="E84" s="68">
        <v>213876</v>
      </c>
      <c r="F84" s="66" t="s">
        <v>65</v>
      </c>
    </row>
    <row r="85" spans="2:6" ht="22" customHeight="1" x14ac:dyDescent="0.35">
      <c r="B85" s="14" t="s">
        <v>111</v>
      </c>
      <c r="C85" s="7"/>
      <c r="E85" s="68">
        <v>2694</v>
      </c>
      <c r="F85" s="66" t="s">
        <v>49</v>
      </c>
    </row>
    <row r="86" spans="2:6" ht="22" customHeight="1" x14ac:dyDescent="0.35">
      <c r="B86" s="14" t="s">
        <v>112</v>
      </c>
      <c r="C86" s="7"/>
      <c r="E86" s="68">
        <v>52472</v>
      </c>
      <c r="F86" s="66" t="s">
        <v>47</v>
      </c>
    </row>
    <row r="87" spans="2:6" ht="22" customHeight="1" x14ac:dyDescent="0.35">
      <c r="B87" s="14" t="s">
        <v>113</v>
      </c>
      <c r="C87" s="7"/>
      <c r="E87" s="68">
        <v>15450</v>
      </c>
      <c r="F87" s="66" t="s">
        <v>49</v>
      </c>
    </row>
    <row r="88" spans="2:6" ht="22" customHeight="1" x14ac:dyDescent="0.35">
      <c r="B88" s="14" t="s">
        <v>114</v>
      </c>
      <c r="C88" s="7"/>
      <c r="E88" s="68">
        <v>3202</v>
      </c>
      <c r="F88" s="66" t="s">
        <v>49</v>
      </c>
    </row>
    <row r="89" spans="2:6" ht="22" customHeight="1" x14ac:dyDescent="0.35">
      <c r="B89" s="14" t="s">
        <v>115</v>
      </c>
      <c r="C89" s="7"/>
      <c r="E89" s="68">
        <v>13683</v>
      </c>
      <c r="F89" s="66" t="s">
        <v>49</v>
      </c>
    </row>
    <row r="90" spans="2:6" ht="22" customHeight="1" x14ac:dyDescent="0.35">
      <c r="B90" s="14" t="s">
        <v>116</v>
      </c>
      <c r="C90" s="7"/>
      <c r="E90" s="68">
        <v>6578</v>
      </c>
      <c r="F90" s="66" t="s">
        <v>49</v>
      </c>
    </row>
    <row r="91" spans="2:6" ht="22" customHeight="1" x14ac:dyDescent="0.35">
      <c r="B91" s="14" t="s">
        <v>117</v>
      </c>
      <c r="C91" s="7"/>
      <c r="E91" s="68">
        <v>6934</v>
      </c>
      <c r="F91" s="66" t="s">
        <v>49</v>
      </c>
    </row>
    <row r="92" spans="2:6" ht="22" customHeight="1" x14ac:dyDescent="0.35">
      <c r="B92" s="14" t="s">
        <v>118</v>
      </c>
      <c r="C92" s="7"/>
      <c r="E92" s="68">
        <v>6565</v>
      </c>
      <c r="F92" s="66" t="s">
        <v>49</v>
      </c>
    </row>
    <row r="93" spans="2:6" ht="22" customHeight="1" x14ac:dyDescent="0.35">
      <c r="B93" s="14" t="s">
        <v>119</v>
      </c>
      <c r="C93" s="7"/>
      <c r="E93" s="68">
        <v>17632</v>
      </c>
      <c r="F93" s="66" t="s">
        <v>49</v>
      </c>
    </row>
    <row r="94" spans="2:6" ht="22" customHeight="1" x14ac:dyDescent="0.35">
      <c r="B94" s="14" t="s">
        <v>120</v>
      </c>
      <c r="C94" s="7"/>
      <c r="E94" s="68">
        <v>8542</v>
      </c>
      <c r="F94" s="66" t="s">
        <v>49</v>
      </c>
    </row>
    <row r="95" spans="2:6" ht="22" customHeight="1" x14ac:dyDescent="0.35">
      <c r="B95" s="14" t="s">
        <v>121</v>
      </c>
      <c r="C95" s="7"/>
      <c r="E95" s="68">
        <v>37426</v>
      </c>
      <c r="F95" s="66" t="s">
        <v>47</v>
      </c>
    </row>
    <row r="96" spans="2:6" ht="22" customHeight="1" x14ac:dyDescent="0.35">
      <c r="B96" s="14" t="s">
        <v>122</v>
      </c>
      <c r="C96" s="7"/>
      <c r="E96" s="68">
        <v>17700</v>
      </c>
      <c r="F96" s="66" t="s">
        <v>49</v>
      </c>
    </row>
    <row r="97" spans="2:6" ht="22" customHeight="1" x14ac:dyDescent="0.35">
      <c r="B97" s="14" t="s">
        <v>123</v>
      </c>
      <c r="C97" s="7"/>
      <c r="E97" s="68">
        <v>141889</v>
      </c>
      <c r="F97" s="66" t="s">
        <v>47</v>
      </c>
    </row>
    <row r="98" spans="2:6" ht="22" customHeight="1" x14ac:dyDescent="0.35">
      <c r="B98" s="14" t="s">
        <v>124</v>
      </c>
      <c r="C98" s="7"/>
      <c r="E98" s="68">
        <v>16994</v>
      </c>
      <c r="F98" s="66" t="s">
        <v>49</v>
      </c>
    </row>
    <row r="99" spans="2:6" ht="22" customHeight="1" x14ac:dyDescent="0.35">
      <c r="B99" s="14" t="s">
        <v>125</v>
      </c>
      <c r="C99" s="7"/>
      <c r="E99" s="68">
        <v>3822</v>
      </c>
      <c r="F99" s="66" t="s">
        <v>49</v>
      </c>
    </row>
    <row r="100" spans="2:6" ht="22" customHeight="1" x14ac:dyDescent="0.35">
      <c r="B100" s="14" t="s">
        <v>126</v>
      </c>
      <c r="C100" s="7"/>
      <c r="E100" s="68">
        <v>17452</v>
      </c>
      <c r="F100" s="66" t="s">
        <v>47</v>
      </c>
    </row>
    <row r="101" spans="2:6" ht="22" customHeight="1" x14ac:dyDescent="0.35">
      <c r="B101" s="14" t="s">
        <v>127</v>
      </c>
      <c r="C101" s="7"/>
      <c r="E101" s="68">
        <v>46385</v>
      </c>
      <c r="F101" s="66" t="s">
        <v>49</v>
      </c>
    </row>
    <row r="102" spans="2:6" ht="22" customHeight="1" x14ac:dyDescent="0.35">
      <c r="B102" s="14" t="s">
        <v>128</v>
      </c>
      <c r="C102" s="7"/>
      <c r="E102" s="68">
        <v>3244</v>
      </c>
      <c r="F102" s="66" t="s">
        <v>49</v>
      </c>
    </row>
    <row r="103" spans="2:6" ht="22" customHeight="1" x14ac:dyDescent="0.35">
      <c r="B103" s="14" t="s">
        <v>129</v>
      </c>
      <c r="C103" s="7"/>
      <c r="E103" s="68">
        <v>4410</v>
      </c>
      <c r="F103" s="66" t="s">
        <v>49</v>
      </c>
    </row>
    <row r="104" spans="2:6" ht="22" customHeight="1" x14ac:dyDescent="0.35">
      <c r="B104" s="14" t="s">
        <v>130</v>
      </c>
      <c r="C104" s="7"/>
      <c r="E104" s="68">
        <v>20633</v>
      </c>
      <c r="F104" s="66" t="s">
        <v>49</v>
      </c>
    </row>
    <row r="105" spans="2:6" ht="22" customHeight="1" x14ac:dyDescent="0.35">
      <c r="B105" s="14" t="s">
        <v>131</v>
      </c>
      <c r="C105" s="7"/>
      <c r="E105" s="68">
        <v>20887</v>
      </c>
      <c r="F105" s="66" t="s">
        <v>65</v>
      </c>
    </row>
    <row r="106" spans="2:6" ht="22" customHeight="1" x14ac:dyDescent="0.35">
      <c r="B106" s="14" t="s">
        <v>132</v>
      </c>
      <c r="C106" s="7"/>
      <c r="E106" s="68">
        <v>31440</v>
      </c>
      <c r="F106" s="66" t="s">
        <v>47</v>
      </c>
    </row>
    <row r="107" spans="2:6" ht="22" customHeight="1" x14ac:dyDescent="0.35">
      <c r="B107" s="14" t="s">
        <v>133</v>
      </c>
      <c r="C107" s="7"/>
      <c r="E107" s="68">
        <v>35740</v>
      </c>
      <c r="F107" s="66" t="s">
        <v>47</v>
      </c>
    </row>
    <row r="108" spans="2:6" ht="22" customHeight="1" x14ac:dyDescent="0.35">
      <c r="B108" s="14" t="s">
        <v>134</v>
      </c>
      <c r="C108" s="7"/>
      <c r="E108" s="68">
        <v>26534</v>
      </c>
      <c r="F108" s="66" t="s">
        <v>49</v>
      </c>
    </row>
    <row r="109" spans="2:6" ht="22" customHeight="1" x14ac:dyDescent="0.35">
      <c r="B109" s="14" t="s">
        <v>135</v>
      </c>
      <c r="C109" s="7"/>
      <c r="E109" s="68">
        <v>12731</v>
      </c>
      <c r="F109" s="66" t="s">
        <v>49</v>
      </c>
    </row>
    <row r="110" spans="2:6" ht="22" customHeight="1" x14ac:dyDescent="0.35">
      <c r="B110" s="14" t="s">
        <v>136</v>
      </c>
      <c r="C110" s="7"/>
      <c r="E110" s="68">
        <v>53881</v>
      </c>
      <c r="F110" s="66" t="s">
        <v>49</v>
      </c>
    </row>
    <row r="111" spans="2:6" ht="22" customHeight="1" x14ac:dyDescent="0.35">
      <c r="B111" s="14" t="s">
        <v>137</v>
      </c>
      <c r="C111" s="7"/>
      <c r="E111" s="68">
        <v>48366</v>
      </c>
      <c r="F111" s="66" t="s">
        <v>47</v>
      </c>
    </row>
    <row r="112" spans="2:6" ht="22" customHeight="1" x14ac:dyDescent="0.35">
      <c r="B112" s="14" t="s">
        <v>138</v>
      </c>
      <c r="C112" s="7"/>
      <c r="E112" s="68">
        <v>67859</v>
      </c>
      <c r="F112" s="66" t="s">
        <v>47</v>
      </c>
    </row>
    <row r="113" spans="2:6" ht="22" customHeight="1" x14ac:dyDescent="0.35">
      <c r="B113" s="14" t="s">
        <v>139</v>
      </c>
      <c r="C113" s="7"/>
      <c r="E113" s="68">
        <v>55654</v>
      </c>
      <c r="F113" s="66" t="s">
        <v>47</v>
      </c>
    </row>
    <row r="114" spans="2:6" ht="22" customHeight="1" x14ac:dyDescent="0.35">
      <c r="B114" s="14" t="s">
        <v>140</v>
      </c>
      <c r="C114" s="7"/>
      <c r="E114" s="68">
        <v>7836</v>
      </c>
      <c r="F114" s="66" t="s">
        <v>49</v>
      </c>
    </row>
    <row r="115" spans="2:6" ht="22" customHeight="1" x14ac:dyDescent="0.35">
      <c r="B115" s="14" t="s">
        <v>141</v>
      </c>
      <c r="C115" s="7"/>
      <c r="E115" s="68">
        <v>7873</v>
      </c>
      <c r="F115" s="66" t="s">
        <v>49</v>
      </c>
    </row>
    <row r="116" spans="2:6" ht="22" customHeight="1" x14ac:dyDescent="0.35">
      <c r="B116" s="14" t="s">
        <v>142</v>
      </c>
      <c r="C116" s="7"/>
      <c r="E116" s="68">
        <v>59404</v>
      </c>
      <c r="F116" s="66" t="s">
        <v>47</v>
      </c>
    </row>
    <row r="117" spans="2:6" ht="22" customHeight="1" x14ac:dyDescent="0.35">
      <c r="B117" s="14" t="s">
        <v>143</v>
      </c>
      <c r="C117" s="7"/>
      <c r="E117" s="68">
        <v>5090</v>
      </c>
      <c r="F117" s="66" t="s">
        <v>49</v>
      </c>
    </row>
    <row r="118" spans="2:6" ht="22" customHeight="1" x14ac:dyDescent="0.35">
      <c r="B118" s="14" t="s">
        <v>144</v>
      </c>
      <c r="C118" s="7"/>
      <c r="E118" s="68">
        <v>5265</v>
      </c>
      <c r="F118" s="66" t="s">
        <v>49</v>
      </c>
    </row>
    <row r="119" spans="2:6" ht="22" customHeight="1" x14ac:dyDescent="0.35">
      <c r="B119" s="14" t="s">
        <v>145</v>
      </c>
      <c r="C119" s="7"/>
      <c r="E119" s="68">
        <v>4419</v>
      </c>
      <c r="F119" s="66" t="s">
        <v>49</v>
      </c>
    </row>
    <row r="120" spans="2:6" ht="22" customHeight="1" x14ac:dyDescent="0.35">
      <c r="B120" s="14" t="s">
        <v>146</v>
      </c>
      <c r="C120" s="7"/>
      <c r="E120" s="68">
        <v>3225</v>
      </c>
      <c r="F120" s="66" t="s">
        <v>49</v>
      </c>
    </row>
    <row r="121" spans="2:6" ht="22" customHeight="1" x14ac:dyDescent="0.35">
      <c r="B121" s="14" t="s">
        <v>147</v>
      </c>
      <c r="C121" s="7" t="s">
        <v>502</v>
      </c>
      <c r="E121" s="68">
        <v>2953</v>
      </c>
      <c r="F121" s="66" t="s">
        <v>49</v>
      </c>
    </row>
    <row r="122" spans="2:6" ht="22" customHeight="1" x14ac:dyDescent="0.35">
      <c r="B122" s="14" t="s">
        <v>148</v>
      </c>
      <c r="C122" s="7"/>
      <c r="E122" s="68">
        <v>26650</v>
      </c>
      <c r="F122" s="66" t="s">
        <v>49</v>
      </c>
    </row>
    <row r="123" spans="2:6" ht="22" customHeight="1" x14ac:dyDescent="0.35">
      <c r="B123" s="14" t="s">
        <v>149</v>
      </c>
      <c r="C123" s="7"/>
      <c r="E123" s="68">
        <v>3381</v>
      </c>
      <c r="F123" s="66" t="s">
        <v>49</v>
      </c>
    </row>
    <row r="124" spans="2:6" ht="22" customHeight="1" x14ac:dyDescent="0.35">
      <c r="B124" s="14" t="s">
        <v>150</v>
      </c>
      <c r="C124" s="7"/>
      <c r="E124" s="68">
        <v>3781</v>
      </c>
      <c r="F124" s="66" t="s">
        <v>49</v>
      </c>
    </row>
    <row r="125" spans="2:6" ht="22" customHeight="1" x14ac:dyDescent="0.35">
      <c r="B125" s="14" t="s">
        <v>151</v>
      </c>
      <c r="C125" s="7"/>
      <c r="E125" s="68">
        <v>5402</v>
      </c>
      <c r="F125" s="66" t="s">
        <v>49</v>
      </c>
    </row>
    <row r="126" spans="2:6" ht="22" customHeight="1" x14ac:dyDescent="0.35">
      <c r="B126" s="14" t="s">
        <v>152</v>
      </c>
      <c r="C126" s="7"/>
      <c r="E126" s="68">
        <v>165675</v>
      </c>
      <c r="F126" s="66" t="s">
        <v>65</v>
      </c>
    </row>
    <row r="127" spans="2:6" ht="22" customHeight="1" x14ac:dyDescent="0.35">
      <c r="B127" s="14" t="s">
        <v>153</v>
      </c>
      <c r="C127" s="7"/>
      <c r="E127" s="68">
        <v>12237</v>
      </c>
      <c r="F127" s="66" t="s">
        <v>49</v>
      </c>
    </row>
    <row r="128" spans="2:6" ht="22" customHeight="1" x14ac:dyDescent="0.35">
      <c r="B128" s="14" t="s">
        <v>154</v>
      </c>
      <c r="C128" s="7"/>
      <c r="E128" s="68">
        <v>13990</v>
      </c>
      <c r="F128" s="66" t="s">
        <v>49</v>
      </c>
    </row>
    <row r="129" spans="2:6" ht="22" customHeight="1" x14ac:dyDescent="0.35">
      <c r="B129" s="14" t="s">
        <v>155</v>
      </c>
      <c r="C129" s="7"/>
      <c r="E129" s="68">
        <v>40137</v>
      </c>
      <c r="F129" s="66" t="s">
        <v>47</v>
      </c>
    </row>
    <row r="130" spans="2:6" ht="22" customHeight="1" x14ac:dyDescent="0.35">
      <c r="B130" s="14" t="s">
        <v>156</v>
      </c>
      <c r="C130" s="7"/>
      <c r="E130" s="68">
        <v>156488</v>
      </c>
      <c r="F130" s="66" t="s">
        <v>47</v>
      </c>
    </row>
    <row r="131" spans="2:6" ht="22" customHeight="1" x14ac:dyDescent="0.35">
      <c r="B131" s="14" t="s">
        <v>157</v>
      </c>
      <c r="C131" s="7"/>
      <c r="E131" s="68">
        <v>8404</v>
      </c>
      <c r="F131" s="66" t="s">
        <v>49</v>
      </c>
    </row>
    <row r="132" spans="2:6" ht="22" customHeight="1" x14ac:dyDescent="0.35">
      <c r="B132" s="14" t="s">
        <v>158</v>
      </c>
      <c r="C132" s="7"/>
      <c r="E132" s="68">
        <v>40233</v>
      </c>
      <c r="F132" s="66" t="s">
        <v>47</v>
      </c>
    </row>
    <row r="133" spans="2:6" ht="22" customHeight="1" x14ac:dyDescent="0.35">
      <c r="B133" s="14" t="s">
        <v>159</v>
      </c>
      <c r="C133" s="7"/>
      <c r="E133" s="68">
        <v>24072</v>
      </c>
      <c r="F133" s="66" t="s">
        <v>47</v>
      </c>
    </row>
    <row r="134" spans="2:6" ht="22" customHeight="1" x14ac:dyDescent="0.35">
      <c r="B134" s="14" t="s">
        <v>160</v>
      </c>
      <c r="C134" s="7"/>
      <c r="E134" s="68">
        <v>33583</v>
      </c>
      <c r="F134" s="66" t="s">
        <v>47</v>
      </c>
    </row>
    <row r="135" spans="2:6" ht="22" customHeight="1" x14ac:dyDescent="0.35">
      <c r="B135" s="14" t="s">
        <v>161</v>
      </c>
      <c r="C135" s="7"/>
      <c r="E135" s="68">
        <v>24231</v>
      </c>
      <c r="F135" s="66" t="s">
        <v>47</v>
      </c>
    </row>
    <row r="136" spans="2:6" ht="22" customHeight="1" x14ac:dyDescent="0.35">
      <c r="B136" s="14" t="s">
        <v>162</v>
      </c>
      <c r="C136" s="7"/>
      <c r="E136" s="68">
        <v>130091</v>
      </c>
      <c r="F136" s="66" t="s">
        <v>47</v>
      </c>
    </row>
    <row r="137" spans="2:6" ht="22" customHeight="1" x14ac:dyDescent="0.35">
      <c r="B137" s="14" t="s">
        <v>163</v>
      </c>
      <c r="C137" s="7"/>
      <c r="E137" s="68">
        <v>545143</v>
      </c>
      <c r="F137" s="66" t="s">
        <v>65</v>
      </c>
    </row>
    <row r="138" spans="2:6" ht="22" customHeight="1" x14ac:dyDescent="0.35">
      <c r="B138" s="14" t="s">
        <v>164</v>
      </c>
      <c r="C138" s="7"/>
      <c r="E138" s="68">
        <v>72344</v>
      </c>
      <c r="F138" s="66" t="s">
        <v>47</v>
      </c>
    </row>
    <row r="139" spans="2:6" ht="22" customHeight="1" x14ac:dyDescent="0.35">
      <c r="B139" s="14" t="s">
        <v>165</v>
      </c>
      <c r="C139" s="7"/>
      <c r="E139" s="68">
        <v>202701</v>
      </c>
      <c r="F139" s="66" t="s">
        <v>65</v>
      </c>
    </row>
    <row r="140" spans="2:6" ht="22" customHeight="1" x14ac:dyDescent="0.35">
      <c r="B140" s="14" t="s">
        <v>166</v>
      </c>
      <c r="C140" s="7"/>
      <c r="E140" s="68">
        <v>26986</v>
      </c>
      <c r="F140" s="66" t="s">
        <v>49</v>
      </c>
    </row>
    <row r="141" spans="2:6" ht="22" customHeight="1" x14ac:dyDescent="0.35">
      <c r="B141" s="14" t="s">
        <v>167</v>
      </c>
      <c r="C141" s="7"/>
      <c r="E141" s="68">
        <v>17160</v>
      </c>
      <c r="F141" s="66" t="s">
        <v>49</v>
      </c>
    </row>
    <row r="142" spans="2:6" ht="22" customHeight="1" x14ac:dyDescent="0.35">
      <c r="B142" s="14" t="s">
        <v>168</v>
      </c>
      <c r="C142" s="7"/>
      <c r="E142" s="68">
        <v>47629</v>
      </c>
      <c r="F142" s="66" t="s">
        <v>47</v>
      </c>
    </row>
    <row r="143" spans="2:6" ht="22" customHeight="1" x14ac:dyDescent="0.35">
      <c r="B143" s="14" t="s">
        <v>169</v>
      </c>
      <c r="C143" s="7"/>
      <c r="E143" s="68">
        <v>6448</v>
      </c>
      <c r="F143" s="66" t="s">
        <v>49</v>
      </c>
    </row>
    <row r="144" spans="2:6" ht="22" customHeight="1" x14ac:dyDescent="0.35">
      <c r="B144" s="14" t="s">
        <v>170</v>
      </c>
      <c r="C144" s="7"/>
      <c r="E144" s="68">
        <v>14167</v>
      </c>
      <c r="F144" s="66" t="s">
        <v>49</v>
      </c>
    </row>
    <row r="145" spans="2:6" ht="22" customHeight="1" x14ac:dyDescent="0.35">
      <c r="B145" s="14" t="s">
        <v>171</v>
      </c>
      <c r="C145" s="7"/>
      <c r="E145" s="68">
        <v>87921</v>
      </c>
      <c r="F145" s="66" t="s">
        <v>47</v>
      </c>
    </row>
    <row r="146" spans="2:6" ht="22" customHeight="1" x14ac:dyDescent="0.35">
      <c r="B146" s="14" t="s">
        <v>172</v>
      </c>
      <c r="C146" s="7"/>
      <c r="E146" s="68">
        <v>137595</v>
      </c>
      <c r="F146" s="66" t="s">
        <v>65</v>
      </c>
    </row>
    <row r="147" spans="2:6" ht="22" customHeight="1" x14ac:dyDescent="0.35">
      <c r="B147" s="14" t="s">
        <v>173</v>
      </c>
      <c r="C147" s="7"/>
      <c r="E147" s="68">
        <v>18365</v>
      </c>
      <c r="F147" s="66" t="s">
        <v>49</v>
      </c>
    </row>
    <row r="148" spans="2:6" ht="22" customHeight="1" x14ac:dyDescent="0.35">
      <c r="B148" s="14" t="s">
        <v>174</v>
      </c>
      <c r="C148" s="7"/>
      <c r="E148" s="68">
        <v>2951</v>
      </c>
      <c r="F148" s="66" t="s">
        <v>49</v>
      </c>
    </row>
    <row r="149" spans="2:6" ht="22" customHeight="1" x14ac:dyDescent="0.35">
      <c r="B149" s="14" t="s">
        <v>175</v>
      </c>
      <c r="C149" s="7"/>
      <c r="E149" s="68">
        <v>49549</v>
      </c>
      <c r="F149" s="66" t="s">
        <v>47</v>
      </c>
    </row>
    <row r="150" spans="2:6" ht="22" customHeight="1" x14ac:dyDescent="0.35">
      <c r="B150" s="14" t="s">
        <v>176</v>
      </c>
      <c r="C150" s="7"/>
      <c r="E150" s="68">
        <v>39648</v>
      </c>
      <c r="F150" s="66" t="s">
        <v>47</v>
      </c>
    </row>
    <row r="151" spans="2:6" ht="22" customHeight="1" x14ac:dyDescent="0.35">
      <c r="B151" s="14" t="s">
        <v>177</v>
      </c>
      <c r="C151" s="7"/>
      <c r="E151" s="68">
        <v>3069</v>
      </c>
      <c r="F151" s="66" t="s">
        <v>49</v>
      </c>
    </row>
    <row r="152" spans="2:6" ht="22" customHeight="1" x14ac:dyDescent="0.35">
      <c r="B152" s="14" t="s">
        <v>178</v>
      </c>
      <c r="C152" s="7"/>
      <c r="E152" s="68">
        <v>174644</v>
      </c>
      <c r="F152" s="66" t="s">
        <v>65</v>
      </c>
    </row>
    <row r="153" spans="2:6" ht="22" customHeight="1" x14ac:dyDescent="0.35">
      <c r="B153" s="14" t="s">
        <v>179</v>
      </c>
      <c r="C153" s="7"/>
      <c r="E153" s="68">
        <v>19544</v>
      </c>
      <c r="F153" s="66" t="s">
        <v>49</v>
      </c>
    </row>
    <row r="154" spans="2:6" ht="22" customHeight="1" x14ac:dyDescent="0.35">
      <c r="B154" s="14" t="s">
        <v>180</v>
      </c>
      <c r="C154" s="7"/>
      <c r="E154" s="68">
        <v>4610</v>
      </c>
      <c r="F154" s="66" t="s">
        <v>49</v>
      </c>
    </row>
    <row r="155" spans="2:6" ht="22" customHeight="1" x14ac:dyDescent="0.35">
      <c r="B155" s="14" t="s">
        <v>181</v>
      </c>
      <c r="C155" s="7"/>
      <c r="E155" s="68">
        <v>7693</v>
      </c>
      <c r="F155" s="66" t="s">
        <v>49</v>
      </c>
    </row>
    <row r="156" spans="2:6" ht="22" customHeight="1" x14ac:dyDescent="0.35">
      <c r="B156" s="14" t="s">
        <v>182</v>
      </c>
      <c r="C156" s="7"/>
      <c r="E156" s="68">
        <v>6249</v>
      </c>
      <c r="F156" s="66" t="s">
        <v>49</v>
      </c>
    </row>
    <row r="157" spans="2:6" ht="22" customHeight="1" x14ac:dyDescent="0.35">
      <c r="B157" s="14" t="s">
        <v>183</v>
      </c>
      <c r="C157" s="7"/>
      <c r="E157" s="68">
        <v>3537</v>
      </c>
      <c r="F157" s="66" t="s">
        <v>49</v>
      </c>
    </row>
    <row r="158" spans="2:6" ht="22" customHeight="1" x14ac:dyDescent="0.35">
      <c r="B158" s="14" t="s">
        <v>184</v>
      </c>
      <c r="C158" s="7"/>
      <c r="E158" s="68">
        <v>12244</v>
      </c>
      <c r="F158" s="66" t="s">
        <v>49</v>
      </c>
    </row>
    <row r="159" spans="2:6" ht="22" customHeight="1" x14ac:dyDescent="0.35">
      <c r="B159" s="14" t="s">
        <v>185</v>
      </c>
      <c r="C159" s="7"/>
      <c r="E159" s="68">
        <v>12070</v>
      </c>
      <c r="F159" s="66" t="s">
        <v>49</v>
      </c>
    </row>
    <row r="160" spans="2:6" ht="22" customHeight="1" x14ac:dyDescent="0.35">
      <c r="B160" s="14" t="s">
        <v>186</v>
      </c>
      <c r="C160" s="7"/>
      <c r="E160" s="68">
        <v>6397</v>
      </c>
      <c r="F160" s="66" t="s">
        <v>49</v>
      </c>
    </row>
    <row r="161" spans="2:6" ht="22" customHeight="1" x14ac:dyDescent="0.35">
      <c r="B161" s="14" t="s">
        <v>187</v>
      </c>
      <c r="C161" s="7"/>
      <c r="E161" s="68">
        <v>21334</v>
      </c>
      <c r="F161" s="66" t="s">
        <v>49</v>
      </c>
    </row>
    <row r="162" spans="2:6" ht="22" customHeight="1" x14ac:dyDescent="0.35">
      <c r="B162" s="14" t="s">
        <v>188</v>
      </c>
      <c r="C162" s="7"/>
      <c r="E162" s="68">
        <v>8294</v>
      </c>
      <c r="F162" s="66" t="s">
        <v>49</v>
      </c>
    </row>
    <row r="163" spans="2:6" ht="22" customHeight="1" x14ac:dyDescent="0.35">
      <c r="B163" s="14" t="s">
        <v>189</v>
      </c>
      <c r="C163" s="7"/>
      <c r="E163" s="68">
        <v>9498</v>
      </c>
      <c r="F163" s="66" t="s">
        <v>49</v>
      </c>
    </row>
    <row r="164" spans="2:6" ht="22" customHeight="1" x14ac:dyDescent="0.35">
      <c r="B164" s="14" t="s">
        <v>190</v>
      </c>
      <c r="C164" s="7"/>
      <c r="E164" s="68">
        <v>67026</v>
      </c>
      <c r="F164" s="66" t="s">
        <v>65</v>
      </c>
    </row>
    <row r="165" spans="2:6" ht="22" customHeight="1" x14ac:dyDescent="0.35">
      <c r="B165" s="14" t="s">
        <v>191</v>
      </c>
      <c r="C165" s="7"/>
      <c r="E165" s="68">
        <v>17858</v>
      </c>
      <c r="F165" s="66" t="s">
        <v>49</v>
      </c>
    </row>
    <row r="166" spans="2:6" ht="22" customHeight="1" x14ac:dyDescent="0.35">
      <c r="B166" s="14" t="s">
        <v>192</v>
      </c>
      <c r="C166" s="7"/>
      <c r="E166" s="68">
        <v>5423</v>
      </c>
      <c r="F166" s="66" t="s">
        <v>49</v>
      </c>
    </row>
    <row r="167" spans="2:6" ht="22" customHeight="1" x14ac:dyDescent="0.35">
      <c r="B167" s="14" t="s">
        <v>193</v>
      </c>
      <c r="C167" s="7"/>
      <c r="E167" s="68">
        <v>6430</v>
      </c>
      <c r="F167" s="66" t="s">
        <v>49</v>
      </c>
    </row>
    <row r="168" spans="2:6" ht="22" customHeight="1" x14ac:dyDescent="0.35">
      <c r="B168" s="14" t="s">
        <v>194</v>
      </c>
      <c r="C168" s="7"/>
      <c r="E168" s="68">
        <v>3006</v>
      </c>
      <c r="F168" s="66" t="s">
        <v>49</v>
      </c>
    </row>
    <row r="169" spans="2:6" ht="22" customHeight="1" x14ac:dyDescent="0.35">
      <c r="B169" s="14" t="s">
        <v>195</v>
      </c>
      <c r="C169" s="7"/>
      <c r="E169" s="68">
        <v>9204</v>
      </c>
      <c r="F169" s="66" t="s">
        <v>49</v>
      </c>
    </row>
    <row r="170" spans="2:6" ht="22" customHeight="1" x14ac:dyDescent="0.35">
      <c r="B170" s="14" t="s">
        <v>196</v>
      </c>
      <c r="C170" s="7"/>
      <c r="E170" s="68">
        <v>16002</v>
      </c>
      <c r="F170" s="66" t="s">
        <v>49</v>
      </c>
    </row>
    <row r="171" spans="2:6" ht="22" customHeight="1" x14ac:dyDescent="0.35">
      <c r="B171" s="14" t="s">
        <v>197</v>
      </c>
      <c r="C171" s="7"/>
      <c r="E171" s="68">
        <v>24720</v>
      </c>
      <c r="F171" s="66" t="s">
        <v>49</v>
      </c>
    </row>
    <row r="172" spans="2:6" ht="22" customHeight="1" x14ac:dyDescent="0.35">
      <c r="B172" s="14" t="s">
        <v>198</v>
      </c>
      <c r="C172" s="7"/>
      <c r="E172" s="68">
        <v>56915</v>
      </c>
      <c r="F172" s="66" t="s">
        <v>47</v>
      </c>
    </row>
    <row r="173" spans="2:6" ht="22" customHeight="1" x14ac:dyDescent="0.35">
      <c r="B173" s="14" t="s">
        <v>199</v>
      </c>
      <c r="C173" s="7"/>
      <c r="E173" s="68">
        <v>4188</v>
      </c>
      <c r="F173" s="66" t="s">
        <v>49</v>
      </c>
    </row>
    <row r="174" spans="2:6" ht="22" customHeight="1" x14ac:dyDescent="0.35">
      <c r="B174" s="14" t="s">
        <v>200</v>
      </c>
      <c r="C174" s="7"/>
      <c r="E174" s="68">
        <v>9011</v>
      </c>
      <c r="F174" s="66" t="s">
        <v>49</v>
      </c>
    </row>
    <row r="175" spans="2:6" ht="22" customHeight="1" x14ac:dyDescent="0.35">
      <c r="B175" s="14" t="s">
        <v>201</v>
      </c>
      <c r="C175" s="7"/>
      <c r="E175" s="68">
        <v>13312</v>
      </c>
      <c r="F175" s="66" t="s">
        <v>49</v>
      </c>
    </row>
    <row r="176" spans="2:6" ht="22" customHeight="1" x14ac:dyDescent="0.35">
      <c r="B176" s="14" t="s">
        <v>202</v>
      </c>
      <c r="C176" s="7"/>
      <c r="E176" s="68">
        <v>2385</v>
      </c>
      <c r="F176" s="66" t="s">
        <v>49</v>
      </c>
    </row>
    <row r="177" spans="2:6" ht="22" customHeight="1" x14ac:dyDescent="0.35">
      <c r="B177" s="14" t="s">
        <v>203</v>
      </c>
      <c r="C177" s="7"/>
      <c r="E177" s="68">
        <v>5238</v>
      </c>
      <c r="F177" s="66" t="s">
        <v>49</v>
      </c>
    </row>
    <row r="178" spans="2:6" ht="22" customHeight="1" x14ac:dyDescent="0.35">
      <c r="B178" s="14" t="s">
        <v>204</v>
      </c>
      <c r="C178" s="7"/>
      <c r="E178" s="68">
        <v>10668</v>
      </c>
      <c r="F178" s="66" t="s">
        <v>49</v>
      </c>
    </row>
    <row r="179" spans="2:6" ht="22" customHeight="1" x14ac:dyDescent="0.35">
      <c r="B179" s="14" t="s">
        <v>205</v>
      </c>
      <c r="C179" s="7"/>
      <c r="E179" s="68">
        <v>15056</v>
      </c>
      <c r="F179" s="66" t="s">
        <v>47</v>
      </c>
    </row>
    <row r="180" spans="2:6" ht="22" customHeight="1" x14ac:dyDescent="0.35">
      <c r="B180" s="14" t="s">
        <v>206</v>
      </c>
      <c r="C180" s="7"/>
      <c r="E180" s="68">
        <v>13209</v>
      </c>
      <c r="F180" s="66" t="s">
        <v>49</v>
      </c>
    </row>
    <row r="181" spans="2:6" ht="22" customHeight="1" x14ac:dyDescent="0.35">
      <c r="B181" s="14" t="s">
        <v>207</v>
      </c>
      <c r="C181" s="7"/>
      <c r="E181" s="68">
        <v>5831</v>
      </c>
      <c r="F181" s="66" t="s">
        <v>49</v>
      </c>
    </row>
    <row r="182" spans="2:6" ht="22" customHeight="1" x14ac:dyDescent="0.35">
      <c r="B182" s="14" t="s">
        <v>208</v>
      </c>
      <c r="C182" s="7"/>
      <c r="E182" s="68">
        <v>12410</v>
      </c>
      <c r="F182" s="66" t="s">
        <v>49</v>
      </c>
    </row>
    <row r="183" spans="2:6" ht="22" customHeight="1" x14ac:dyDescent="0.35">
      <c r="B183" s="14" t="s">
        <v>209</v>
      </c>
      <c r="C183" s="7"/>
      <c r="E183" s="68">
        <v>30690</v>
      </c>
      <c r="F183" s="66" t="s">
        <v>49</v>
      </c>
    </row>
    <row r="184" spans="2:6" ht="22" customHeight="1" x14ac:dyDescent="0.35">
      <c r="B184" s="14" t="s">
        <v>210</v>
      </c>
      <c r="C184" s="7"/>
      <c r="E184" s="68">
        <v>149121</v>
      </c>
      <c r="F184" s="66" t="s">
        <v>65</v>
      </c>
    </row>
    <row r="185" spans="2:6" ht="22" customHeight="1" x14ac:dyDescent="0.35">
      <c r="B185" s="14" t="s">
        <v>211</v>
      </c>
      <c r="C185" s="7"/>
      <c r="E185" s="68">
        <v>171836</v>
      </c>
      <c r="F185" s="66" t="s">
        <v>65</v>
      </c>
    </row>
    <row r="186" spans="2:6" ht="22" customHeight="1" x14ac:dyDescent="0.35">
      <c r="B186" s="14" t="s">
        <v>212</v>
      </c>
      <c r="C186" s="7"/>
      <c r="E186" s="68">
        <v>4933</v>
      </c>
      <c r="F186" s="66" t="s">
        <v>49</v>
      </c>
    </row>
    <row r="187" spans="2:6" ht="22" customHeight="1" x14ac:dyDescent="0.35">
      <c r="B187" s="14" t="s">
        <v>213</v>
      </c>
      <c r="C187" s="7"/>
      <c r="E187" s="68">
        <v>44623</v>
      </c>
      <c r="F187" s="66" t="s">
        <v>47</v>
      </c>
    </row>
    <row r="188" spans="2:6" ht="22" customHeight="1" x14ac:dyDescent="0.35">
      <c r="B188" s="14" t="s">
        <v>214</v>
      </c>
      <c r="C188" s="7"/>
      <c r="E188" s="68">
        <v>66617</v>
      </c>
      <c r="F188" s="66" t="s">
        <v>47</v>
      </c>
    </row>
    <row r="189" spans="2:6" ht="22" customHeight="1" x14ac:dyDescent="0.35">
      <c r="B189" s="14" t="s">
        <v>215</v>
      </c>
      <c r="C189" s="7"/>
      <c r="E189" s="68">
        <v>9658</v>
      </c>
      <c r="F189" s="66" t="s">
        <v>49</v>
      </c>
    </row>
    <row r="190" spans="2:6" ht="22" customHeight="1" x14ac:dyDescent="0.35">
      <c r="B190" s="14" t="s">
        <v>216</v>
      </c>
      <c r="C190" s="7"/>
      <c r="E190" s="68">
        <v>23774</v>
      </c>
      <c r="F190" s="66" t="s">
        <v>49</v>
      </c>
    </row>
    <row r="191" spans="2:6" ht="22" customHeight="1" x14ac:dyDescent="0.35">
      <c r="B191" s="14" t="s">
        <v>217</v>
      </c>
      <c r="C191" s="7"/>
      <c r="E191" s="68">
        <v>19472</v>
      </c>
      <c r="F191" s="66" t="s">
        <v>49</v>
      </c>
    </row>
    <row r="192" spans="2:6" ht="22" customHeight="1" x14ac:dyDescent="0.35">
      <c r="B192" s="14" t="s">
        <v>218</v>
      </c>
      <c r="C192" s="7"/>
      <c r="E192" s="68">
        <v>45270</v>
      </c>
      <c r="F192" s="66" t="s">
        <v>49</v>
      </c>
    </row>
    <row r="193" spans="2:6" ht="22" customHeight="1" x14ac:dyDescent="0.35">
      <c r="B193" s="14" t="s">
        <v>219</v>
      </c>
      <c r="C193" s="7"/>
      <c r="E193" s="68">
        <v>4823</v>
      </c>
      <c r="F193" s="66" t="s">
        <v>49</v>
      </c>
    </row>
    <row r="194" spans="2:6" ht="22" customHeight="1" x14ac:dyDescent="0.35">
      <c r="B194" s="14" t="s">
        <v>220</v>
      </c>
      <c r="C194" s="7"/>
      <c r="E194" s="68">
        <v>55584</v>
      </c>
      <c r="F194" s="66" t="s">
        <v>47</v>
      </c>
    </row>
    <row r="195" spans="2:6" ht="22" customHeight="1" x14ac:dyDescent="0.35">
      <c r="B195" s="14" t="s">
        <v>221</v>
      </c>
      <c r="C195" s="7"/>
      <c r="E195" s="68">
        <v>55743</v>
      </c>
      <c r="F195" s="66" t="s">
        <v>47</v>
      </c>
    </row>
    <row r="196" spans="2:6" ht="22" customHeight="1" x14ac:dyDescent="0.35">
      <c r="B196" s="14" t="s">
        <v>222</v>
      </c>
      <c r="C196" s="7"/>
      <c r="E196" s="68">
        <v>70262</v>
      </c>
      <c r="F196" s="66" t="s">
        <v>47</v>
      </c>
    </row>
    <row r="197" spans="2:6" ht="22" customHeight="1" x14ac:dyDescent="0.35">
      <c r="B197" s="14" t="s">
        <v>223</v>
      </c>
      <c r="C197" s="7"/>
      <c r="E197" s="68">
        <v>4072</v>
      </c>
      <c r="F197" s="66" t="s">
        <v>49</v>
      </c>
    </row>
    <row r="198" spans="2:6" ht="22" customHeight="1" x14ac:dyDescent="0.35">
      <c r="B198" s="14" t="s">
        <v>224</v>
      </c>
      <c r="C198" s="7"/>
      <c r="E198" s="68">
        <v>84972</v>
      </c>
      <c r="F198" s="66" t="s">
        <v>47</v>
      </c>
    </row>
    <row r="199" spans="2:6" ht="22" customHeight="1" x14ac:dyDescent="0.35">
      <c r="B199" s="14" t="s">
        <v>225</v>
      </c>
      <c r="C199" s="7"/>
      <c r="E199" s="68">
        <v>8683</v>
      </c>
      <c r="F199" s="66" t="s">
        <v>49</v>
      </c>
    </row>
    <row r="200" spans="2:6" ht="22" customHeight="1" x14ac:dyDescent="0.35">
      <c r="B200" s="14" t="s">
        <v>226</v>
      </c>
      <c r="C200" s="7"/>
      <c r="E200" s="68">
        <v>3503</v>
      </c>
      <c r="F200" s="66" t="s">
        <v>49</v>
      </c>
    </row>
    <row r="201" spans="2:6" ht="22" customHeight="1" x14ac:dyDescent="0.35">
      <c r="B201" s="14" t="s">
        <v>227</v>
      </c>
      <c r="C201" s="7"/>
      <c r="E201" s="68">
        <v>13017</v>
      </c>
      <c r="F201" s="66" t="s">
        <v>49</v>
      </c>
    </row>
    <row r="202" spans="2:6" ht="22" customHeight="1" x14ac:dyDescent="0.35">
      <c r="B202" s="14" t="s">
        <v>228</v>
      </c>
      <c r="C202" s="7"/>
      <c r="E202" s="68">
        <v>69850</v>
      </c>
      <c r="F202" s="66" t="s">
        <v>47</v>
      </c>
    </row>
    <row r="203" spans="2:6" ht="22" customHeight="1" x14ac:dyDescent="0.35">
      <c r="B203" s="14" t="s">
        <v>229</v>
      </c>
      <c r="C203" s="7"/>
      <c r="E203" s="68">
        <v>7330</v>
      </c>
      <c r="F203" s="66" t="s">
        <v>49</v>
      </c>
    </row>
    <row r="204" spans="2:6" ht="22" customHeight="1" x14ac:dyDescent="0.35">
      <c r="B204" s="14" t="s">
        <v>230</v>
      </c>
      <c r="C204" s="7"/>
      <c r="E204" s="68">
        <v>4796</v>
      </c>
      <c r="F204" s="66" t="s">
        <v>49</v>
      </c>
    </row>
    <row r="205" spans="2:6" ht="22" customHeight="1" x14ac:dyDescent="0.35">
      <c r="B205" s="14" t="s">
        <v>231</v>
      </c>
      <c r="C205" s="7"/>
      <c r="E205" s="68">
        <v>2795</v>
      </c>
      <c r="F205" s="66" t="s">
        <v>49</v>
      </c>
    </row>
    <row r="206" spans="2:6" ht="22" customHeight="1" x14ac:dyDescent="0.35">
      <c r="B206" s="14" t="s">
        <v>232</v>
      </c>
      <c r="C206" s="7"/>
      <c r="E206" s="68">
        <v>5501</v>
      </c>
      <c r="F206" s="66" t="s">
        <v>49</v>
      </c>
    </row>
    <row r="207" spans="2:6" ht="22" customHeight="1" x14ac:dyDescent="0.35">
      <c r="B207" s="14" t="s">
        <v>233</v>
      </c>
      <c r="C207" s="7"/>
      <c r="E207" s="68">
        <v>26742</v>
      </c>
      <c r="F207" s="66" t="s">
        <v>47</v>
      </c>
    </row>
    <row r="208" spans="2:6" ht="22" customHeight="1" x14ac:dyDescent="0.35">
      <c r="B208" s="14" t="s">
        <v>234</v>
      </c>
      <c r="C208" s="7"/>
      <c r="E208" s="68">
        <v>14494</v>
      </c>
      <c r="F208" s="66" t="s">
        <v>47</v>
      </c>
    </row>
    <row r="209" spans="2:6" ht="22" customHeight="1" x14ac:dyDescent="0.35">
      <c r="B209" s="14" t="s">
        <v>235</v>
      </c>
      <c r="C209" s="7"/>
      <c r="E209" s="68">
        <v>8003</v>
      </c>
      <c r="F209" s="66" t="s">
        <v>49</v>
      </c>
    </row>
    <row r="210" spans="2:6" ht="22" customHeight="1" x14ac:dyDescent="0.35">
      <c r="B210" s="14" t="s">
        <v>236</v>
      </c>
      <c r="C210" s="7"/>
      <c r="E210" s="68">
        <v>51441</v>
      </c>
      <c r="F210" s="66" t="s">
        <v>49</v>
      </c>
    </row>
    <row r="211" spans="2:6" ht="22" customHeight="1" x14ac:dyDescent="0.35">
      <c r="B211" s="14" t="s">
        <v>237</v>
      </c>
      <c r="C211" s="7"/>
      <c r="E211" s="68">
        <v>11050</v>
      </c>
      <c r="F211" s="66" t="s">
        <v>49</v>
      </c>
    </row>
    <row r="212" spans="2:6" ht="22" customHeight="1" x14ac:dyDescent="0.35">
      <c r="B212" s="14" t="s">
        <v>238</v>
      </c>
      <c r="C212" s="7"/>
      <c r="E212" s="68">
        <v>41141</v>
      </c>
      <c r="F212" s="66" t="s">
        <v>49</v>
      </c>
    </row>
    <row r="213" spans="2:6" ht="22" customHeight="1" x14ac:dyDescent="0.35">
      <c r="B213" s="14" t="s">
        <v>239</v>
      </c>
      <c r="C213" s="7"/>
      <c r="E213" s="68">
        <v>15263</v>
      </c>
      <c r="F213" s="66" t="s">
        <v>49</v>
      </c>
    </row>
    <row r="214" spans="2:6" ht="22" customHeight="1" x14ac:dyDescent="0.35">
      <c r="B214" s="14" t="s">
        <v>240</v>
      </c>
      <c r="C214" s="7"/>
      <c r="E214" s="68">
        <v>22250</v>
      </c>
      <c r="F214" s="66" t="s">
        <v>47</v>
      </c>
    </row>
    <row r="215" spans="2:6" ht="22" customHeight="1" x14ac:dyDescent="0.35">
      <c r="B215" s="14" t="s">
        <v>241</v>
      </c>
      <c r="C215" s="7"/>
      <c r="E215" s="68">
        <v>5763</v>
      </c>
      <c r="F215" s="66" t="s">
        <v>49</v>
      </c>
    </row>
    <row r="216" spans="2:6" ht="22" customHeight="1" x14ac:dyDescent="0.35">
      <c r="B216" s="14" t="s">
        <v>242</v>
      </c>
      <c r="C216" s="7"/>
      <c r="E216" s="68">
        <v>60278</v>
      </c>
      <c r="F216" s="66" t="s">
        <v>47</v>
      </c>
    </row>
    <row r="217" spans="2:6" ht="22" customHeight="1" x14ac:dyDescent="0.35">
      <c r="B217" s="14" t="s">
        <v>243</v>
      </c>
      <c r="C217" s="7"/>
      <c r="E217" s="68">
        <v>236003</v>
      </c>
      <c r="F217" s="66" t="s">
        <v>65</v>
      </c>
    </row>
    <row r="218" spans="2:6" ht="22" customHeight="1" x14ac:dyDescent="0.35">
      <c r="B218" s="14" t="s">
        <v>244</v>
      </c>
      <c r="C218" s="7"/>
      <c r="E218" s="68">
        <v>23521</v>
      </c>
      <c r="F218" s="66" t="s">
        <v>49</v>
      </c>
    </row>
    <row r="219" spans="2:6" ht="22" customHeight="1" x14ac:dyDescent="0.35">
      <c r="B219" s="14" t="s">
        <v>245</v>
      </c>
      <c r="C219" s="7"/>
      <c r="E219" s="68">
        <v>22109</v>
      </c>
      <c r="F219" s="66" t="s">
        <v>49</v>
      </c>
    </row>
    <row r="220" spans="2:6" ht="22" customHeight="1" x14ac:dyDescent="0.35">
      <c r="B220" s="14" t="s">
        <v>246</v>
      </c>
      <c r="C220" s="7"/>
      <c r="E220" s="68">
        <v>65111</v>
      </c>
      <c r="F220" s="66" t="s">
        <v>65</v>
      </c>
    </row>
    <row r="221" spans="2:6" ht="22" customHeight="1" x14ac:dyDescent="0.35">
      <c r="B221" s="14" t="s">
        <v>247</v>
      </c>
      <c r="C221" s="7"/>
      <c r="E221" s="68">
        <v>7131</v>
      </c>
      <c r="F221" s="66" t="s">
        <v>49</v>
      </c>
    </row>
    <row r="222" spans="2:6" ht="22" customHeight="1" x14ac:dyDescent="0.35">
      <c r="B222" s="14" t="s">
        <v>248</v>
      </c>
      <c r="C222" s="7"/>
      <c r="E222" s="68">
        <v>6289</v>
      </c>
      <c r="F222" s="66" t="s">
        <v>49</v>
      </c>
    </row>
    <row r="223" spans="2:6" ht="22" customHeight="1" x14ac:dyDescent="0.35">
      <c r="B223" s="14" t="s">
        <v>249</v>
      </c>
      <c r="C223" s="7"/>
      <c r="E223" s="68">
        <v>9870</v>
      </c>
      <c r="F223" s="66" t="s">
        <v>49</v>
      </c>
    </row>
    <row r="224" spans="2:6" ht="22" customHeight="1" x14ac:dyDescent="0.35">
      <c r="B224" s="14" t="s">
        <v>250</v>
      </c>
      <c r="C224" s="7"/>
      <c r="E224" s="68">
        <v>9970</v>
      </c>
      <c r="F224" s="66" t="s">
        <v>49</v>
      </c>
    </row>
    <row r="225" spans="2:6" ht="22" customHeight="1" x14ac:dyDescent="0.35">
      <c r="B225" s="14" t="s">
        <v>251</v>
      </c>
      <c r="C225" s="7"/>
      <c r="E225" s="68">
        <v>5859</v>
      </c>
      <c r="F225" s="66" t="s">
        <v>49</v>
      </c>
    </row>
    <row r="226" spans="2:6" ht="22" customHeight="1" x14ac:dyDescent="0.35">
      <c r="B226" s="14" t="s">
        <v>252</v>
      </c>
      <c r="C226" s="7"/>
      <c r="E226" s="68">
        <v>21559</v>
      </c>
      <c r="F226" s="66" t="s">
        <v>49</v>
      </c>
    </row>
    <row r="227" spans="2:6" ht="22" customHeight="1" x14ac:dyDescent="0.35">
      <c r="B227" s="14" t="s">
        <v>253</v>
      </c>
      <c r="C227" s="7"/>
      <c r="E227" s="68">
        <v>5569</v>
      </c>
      <c r="F227" s="66" t="s">
        <v>49</v>
      </c>
    </row>
    <row r="228" spans="2:6" ht="22" customHeight="1" x14ac:dyDescent="0.35">
      <c r="B228" s="14" t="s">
        <v>254</v>
      </c>
      <c r="C228" s="7"/>
      <c r="E228" s="68">
        <v>11354</v>
      </c>
      <c r="F228" s="66" t="s">
        <v>49</v>
      </c>
    </row>
    <row r="229" spans="2:6" ht="22" customHeight="1" x14ac:dyDescent="0.35">
      <c r="B229" s="14" t="s">
        <v>255</v>
      </c>
      <c r="C229" s="7"/>
      <c r="E229" s="68">
        <v>22296</v>
      </c>
      <c r="F229" s="66" t="s">
        <v>49</v>
      </c>
    </row>
    <row r="230" spans="2:6" ht="22" customHeight="1" x14ac:dyDescent="0.35">
      <c r="B230" s="14" t="s">
        <v>256</v>
      </c>
      <c r="C230" s="7"/>
      <c r="E230" s="68">
        <v>10789</v>
      </c>
      <c r="F230" s="66" t="s">
        <v>49</v>
      </c>
    </row>
    <row r="231" spans="2:6" ht="22" customHeight="1" x14ac:dyDescent="0.35">
      <c r="B231" s="14" t="s">
        <v>257</v>
      </c>
      <c r="C231" s="7"/>
      <c r="E231" s="68">
        <v>137368</v>
      </c>
      <c r="F231" s="66" t="s">
        <v>47</v>
      </c>
    </row>
    <row r="232" spans="2:6" ht="22" customHeight="1" x14ac:dyDescent="0.35">
      <c r="B232" s="14" t="s">
        <v>258</v>
      </c>
      <c r="C232" s="7"/>
      <c r="E232" s="68">
        <v>6039</v>
      </c>
      <c r="F232" s="66" t="s">
        <v>49</v>
      </c>
    </row>
    <row r="233" spans="2:6" ht="22" customHeight="1" x14ac:dyDescent="0.35">
      <c r="B233" s="14" t="s">
        <v>259</v>
      </c>
      <c r="C233" s="7"/>
      <c r="E233" s="68">
        <v>59764</v>
      </c>
      <c r="F233" s="66" t="s">
        <v>47</v>
      </c>
    </row>
    <row r="234" spans="2:6" ht="22" customHeight="1" x14ac:dyDescent="0.35">
      <c r="B234" s="14" t="s">
        <v>260</v>
      </c>
      <c r="C234" s="7"/>
      <c r="E234" s="68">
        <v>28039</v>
      </c>
      <c r="F234" s="66" t="s">
        <v>49</v>
      </c>
    </row>
    <row r="235" spans="2:6" ht="22" customHeight="1" x14ac:dyDescent="0.35">
      <c r="B235" s="14" t="s">
        <v>261</v>
      </c>
      <c r="C235" s="7"/>
      <c r="E235" s="68">
        <v>67663</v>
      </c>
      <c r="F235" s="66" t="s">
        <v>47</v>
      </c>
    </row>
    <row r="236" spans="2:6" ht="22" customHeight="1" x14ac:dyDescent="0.35">
      <c r="B236" s="14" t="s">
        <v>262</v>
      </c>
      <c r="C236" s="7"/>
      <c r="E236" s="68">
        <v>11357</v>
      </c>
      <c r="F236" s="66" t="s">
        <v>49</v>
      </c>
    </row>
    <row r="237" spans="2:6" ht="22" customHeight="1" x14ac:dyDescent="0.35">
      <c r="B237" s="14" t="s">
        <v>263</v>
      </c>
      <c r="C237" s="7"/>
      <c r="E237" s="68">
        <v>22789</v>
      </c>
      <c r="F237" s="66" t="s">
        <v>65</v>
      </c>
    </row>
    <row r="238" spans="2:6" ht="22" customHeight="1" x14ac:dyDescent="0.35">
      <c r="B238" s="14" t="s">
        <v>264</v>
      </c>
      <c r="C238" s="7"/>
      <c r="E238" s="68">
        <v>6814</v>
      </c>
      <c r="F238" s="66" t="s">
        <v>49</v>
      </c>
    </row>
    <row r="239" spans="2:6" ht="22" customHeight="1" x14ac:dyDescent="0.35">
      <c r="B239" s="14" t="s">
        <v>265</v>
      </c>
      <c r="C239" s="7"/>
      <c r="E239" s="68">
        <v>15177</v>
      </c>
      <c r="F239" s="66" t="s">
        <v>49</v>
      </c>
    </row>
    <row r="240" spans="2:6" ht="22" customHeight="1" x14ac:dyDescent="0.35">
      <c r="B240" s="14" t="s">
        <v>266</v>
      </c>
      <c r="C240" s="7"/>
      <c r="E240" s="68">
        <v>3552</v>
      </c>
      <c r="F240" s="66" t="s">
        <v>49</v>
      </c>
    </row>
    <row r="241" spans="2:6" ht="22" customHeight="1" x14ac:dyDescent="0.35">
      <c r="B241" s="14" t="s">
        <v>267</v>
      </c>
      <c r="C241" s="7"/>
      <c r="E241" s="68">
        <v>11028</v>
      </c>
      <c r="F241" s="66" t="s">
        <v>49</v>
      </c>
    </row>
    <row r="242" spans="2:6" ht="22" customHeight="1" x14ac:dyDescent="0.35">
      <c r="B242" s="14" t="s">
        <v>268</v>
      </c>
      <c r="C242" s="7"/>
      <c r="E242" s="68">
        <v>21709</v>
      </c>
      <c r="F242" s="66" t="s">
        <v>49</v>
      </c>
    </row>
    <row r="243" spans="2:6" ht="22" customHeight="1" x14ac:dyDescent="0.35">
      <c r="B243" s="14" t="s">
        <v>269</v>
      </c>
      <c r="C243" s="7"/>
      <c r="E243" s="68">
        <v>168103</v>
      </c>
      <c r="F243" s="66" t="s">
        <v>65</v>
      </c>
    </row>
    <row r="244" spans="2:6" ht="22" customHeight="1" x14ac:dyDescent="0.35">
      <c r="B244" s="14" t="s">
        <v>270</v>
      </c>
      <c r="C244" s="7"/>
      <c r="E244" s="68">
        <v>5699</v>
      </c>
      <c r="F244" s="66" t="s">
        <v>49</v>
      </c>
    </row>
    <row r="245" spans="2:6" ht="22" customHeight="1" x14ac:dyDescent="0.35">
      <c r="B245" s="14" t="s">
        <v>271</v>
      </c>
      <c r="C245" s="7"/>
      <c r="E245" s="68">
        <v>13767</v>
      </c>
      <c r="F245" s="66" t="s">
        <v>49</v>
      </c>
    </row>
    <row r="246" spans="2:6" ht="22" customHeight="1" x14ac:dyDescent="0.35">
      <c r="B246" s="14" t="s">
        <v>272</v>
      </c>
      <c r="C246" s="7"/>
      <c r="E246" s="68">
        <v>14872</v>
      </c>
      <c r="F246" s="66" t="s">
        <v>49</v>
      </c>
    </row>
    <row r="247" spans="2:6" ht="22" customHeight="1" x14ac:dyDescent="0.35">
      <c r="B247" s="14" t="s">
        <v>273</v>
      </c>
      <c r="C247" s="7"/>
      <c r="E247" s="68">
        <v>53396</v>
      </c>
      <c r="F247" s="66" t="s">
        <v>47</v>
      </c>
    </row>
    <row r="248" spans="2:6" ht="22" customHeight="1" x14ac:dyDescent="0.35">
      <c r="B248" s="14" t="s">
        <v>274</v>
      </c>
      <c r="C248" s="7"/>
      <c r="E248" s="68">
        <v>123128</v>
      </c>
      <c r="F248" s="66" t="s">
        <v>65</v>
      </c>
    </row>
    <row r="249" spans="2:6" ht="22" customHeight="1" x14ac:dyDescent="0.35">
      <c r="B249" s="14" t="s">
        <v>275</v>
      </c>
      <c r="C249" s="7"/>
      <c r="E249" s="68">
        <v>11013</v>
      </c>
      <c r="F249" s="66" t="s">
        <v>49</v>
      </c>
    </row>
    <row r="250" spans="2:6" ht="22" customHeight="1" x14ac:dyDescent="0.35">
      <c r="B250" s="14" t="s">
        <v>276</v>
      </c>
      <c r="C250" s="7"/>
      <c r="E250" s="68">
        <v>38239</v>
      </c>
      <c r="F250" s="66" t="s">
        <v>49</v>
      </c>
    </row>
    <row r="251" spans="2:6" ht="22" customHeight="1" x14ac:dyDescent="0.35">
      <c r="B251" s="14" t="s">
        <v>277</v>
      </c>
      <c r="C251" s="7"/>
      <c r="E251" s="68">
        <v>14469</v>
      </c>
      <c r="F251" s="66" t="s">
        <v>47</v>
      </c>
    </row>
    <row r="252" spans="2:6" ht="22" customHeight="1" x14ac:dyDescent="0.35">
      <c r="B252" s="14" t="s">
        <v>278</v>
      </c>
      <c r="C252" s="7"/>
      <c r="E252" s="68">
        <v>387235</v>
      </c>
      <c r="F252" s="66" t="s">
        <v>65</v>
      </c>
    </row>
    <row r="253" spans="2:6" ht="22" customHeight="1" x14ac:dyDescent="0.35">
      <c r="B253" s="14" t="s">
        <v>279</v>
      </c>
      <c r="C253" s="7"/>
      <c r="E253" s="68">
        <v>11125</v>
      </c>
      <c r="F253" s="66" t="s">
        <v>49</v>
      </c>
    </row>
    <row r="254" spans="2:6" ht="22" customHeight="1" x14ac:dyDescent="0.35">
      <c r="B254" s="14" t="s">
        <v>280</v>
      </c>
      <c r="C254" s="7"/>
      <c r="E254" s="68">
        <v>17279</v>
      </c>
      <c r="F254" s="66" t="s">
        <v>49</v>
      </c>
    </row>
    <row r="255" spans="2:6" ht="22" customHeight="1" x14ac:dyDescent="0.35">
      <c r="B255" s="14" t="s">
        <v>281</v>
      </c>
      <c r="C255" s="7"/>
      <c r="E255" s="68">
        <v>4424</v>
      </c>
      <c r="F255" s="66" t="s">
        <v>49</v>
      </c>
    </row>
    <row r="256" spans="2:6" ht="22" customHeight="1" x14ac:dyDescent="0.35">
      <c r="B256" s="14" t="s">
        <v>282</v>
      </c>
      <c r="C256" s="7"/>
      <c r="E256" s="68">
        <v>11347</v>
      </c>
      <c r="F256" s="66" t="s">
        <v>49</v>
      </c>
    </row>
    <row r="257" spans="2:6" ht="22" customHeight="1" x14ac:dyDescent="0.35">
      <c r="B257" s="14" t="s">
        <v>283</v>
      </c>
      <c r="C257" s="7"/>
      <c r="E257" s="68">
        <v>5039</v>
      </c>
      <c r="F257" s="66" t="s">
        <v>49</v>
      </c>
    </row>
    <row r="258" spans="2:6" ht="22" customHeight="1" x14ac:dyDescent="0.35">
      <c r="B258" s="14" t="s">
        <v>284</v>
      </c>
      <c r="C258" s="7"/>
      <c r="E258" s="68">
        <v>7381</v>
      </c>
      <c r="F258" s="66" t="s">
        <v>49</v>
      </c>
    </row>
    <row r="259" spans="2:6" ht="22" customHeight="1" x14ac:dyDescent="0.35">
      <c r="B259" s="14" t="s">
        <v>285</v>
      </c>
      <c r="C259" s="7"/>
      <c r="E259" s="68">
        <v>27524</v>
      </c>
      <c r="F259" s="66" t="s">
        <v>49</v>
      </c>
    </row>
    <row r="260" spans="2:6" ht="22" customHeight="1" x14ac:dyDescent="0.35">
      <c r="B260" s="14" t="s">
        <v>286</v>
      </c>
      <c r="C260" s="7"/>
      <c r="E260" s="68">
        <v>6368</v>
      </c>
      <c r="F260" s="66" t="s">
        <v>49</v>
      </c>
    </row>
    <row r="261" spans="2:6" ht="22" customHeight="1" x14ac:dyDescent="0.35">
      <c r="B261" s="14" t="s">
        <v>287</v>
      </c>
      <c r="C261" s="7"/>
      <c r="E261" s="68">
        <v>36546</v>
      </c>
      <c r="F261" s="66" t="s">
        <v>49</v>
      </c>
    </row>
    <row r="262" spans="2:6" ht="22" customHeight="1" x14ac:dyDescent="0.35">
      <c r="B262" s="14" t="s">
        <v>288</v>
      </c>
      <c r="C262" s="7"/>
      <c r="E262" s="68">
        <v>25899</v>
      </c>
      <c r="F262" s="66" t="s">
        <v>49</v>
      </c>
    </row>
    <row r="263" spans="2:6" ht="22" customHeight="1" x14ac:dyDescent="0.35">
      <c r="B263" s="14" t="s">
        <v>289</v>
      </c>
      <c r="C263" s="7"/>
      <c r="E263" s="68">
        <v>6782</v>
      </c>
      <c r="F263" s="66" t="s">
        <v>49</v>
      </c>
    </row>
    <row r="264" spans="2:6" ht="22" customHeight="1" x14ac:dyDescent="0.35">
      <c r="B264" s="14" t="s">
        <v>290</v>
      </c>
      <c r="C264" s="7"/>
      <c r="E264" s="68">
        <v>34338</v>
      </c>
      <c r="F264" s="66" t="s">
        <v>49</v>
      </c>
    </row>
    <row r="265" spans="2:6" ht="22" customHeight="1" x14ac:dyDescent="0.35">
      <c r="B265" s="14" t="s">
        <v>291</v>
      </c>
      <c r="C265" s="7"/>
      <c r="E265" s="68">
        <v>84937</v>
      </c>
      <c r="F265" s="66" t="s">
        <v>47</v>
      </c>
    </row>
    <row r="266" spans="2:6" ht="22" customHeight="1" x14ac:dyDescent="0.35">
      <c r="B266" s="14" t="s">
        <v>292</v>
      </c>
      <c r="C266" s="7"/>
      <c r="E266" s="68">
        <v>8397</v>
      </c>
      <c r="F266" s="66" t="s">
        <v>49</v>
      </c>
    </row>
    <row r="267" spans="2:6" ht="22" customHeight="1" x14ac:dyDescent="0.35">
      <c r="B267" s="14" t="s">
        <v>293</v>
      </c>
      <c r="C267" s="7"/>
      <c r="E267" s="68">
        <v>39002</v>
      </c>
      <c r="F267" s="66" t="s">
        <v>47</v>
      </c>
    </row>
    <row r="268" spans="2:6" ht="22" customHeight="1" x14ac:dyDescent="0.35">
      <c r="B268" s="14" t="s">
        <v>294</v>
      </c>
      <c r="C268" s="7"/>
      <c r="E268" s="68">
        <v>23401</v>
      </c>
      <c r="F268" s="66" t="s">
        <v>49</v>
      </c>
    </row>
    <row r="269" spans="2:6" ht="22" customHeight="1" x14ac:dyDescent="0.35">
      <c r="B269" s="14" t="s">
        <v>295</v>
      </c>
      <c r="C269" s="7"/>
      <c r="E269" s="68">
        <v>21289</v>
      </c>
      <c r="F269" s="66" t="s">
        <v>49</v>
      </c>
    </row>
    <row r="270" spans="2:6" ht="22" customHeight="1" x14ac:dyDescent="0.35">
      <c r="B270" s="14" t="s">
        <v>296</v>
      </c>
      <c r="C270" s="7"/>
      <c r="E270" s="68">
        <v>13802</v>
      </c>
      <c r="F270" s="66" t="s">
        <v>49</v>
      </c>
    </row>
    <row r="271" spans="2:6" ht="22" customHeight="1" x14ac:dyDescent="0.35">
      <c r="B271" s="14" t="s">
        <v>297</v>
      </c>
      <c r="C271" s="7"/>
      <c r="E271" s="68">
        <v>96649</v>
      </c>
      <c r="F271" s="66" t="s">
        <v>65</v>
      </c>
    </row>
    <row r="272" spans="2:6" ht="22" customHeight="1" x14ac:dyDescent="0.35">
      <c r="B272" s="14" t="s">
        <v>298</v>
      </c>
      <c r="C272" s="7"/>
      <c r="E272" s="68">
        <v>14585</v>
      </c>
      <c r="F272" s="66" t="s">
        <v>49</v>
      </c>
    </row>
    <row r="273" spans="2:6" ht="22" customHeight="1" x14ac:dyDescent="0.35">
      <c r="B273" s="14" t="s">
        <v>299</v>
      </c>
      <c r="C273" s="7"/>
      <c r="E273" s="68">
        <v>11363</v>
      </c>
      <c r="F273" s="66" t="s">
        <v>49</v>
      </c>
    </row>
    <row r="274" spans="2:6" ht="22" customHeight="1" x14ac:dyDescent="0.35">
      <c r="B274" s="14" t="s">
        <v>300</v>
      </c>
      <c r="C274" s="7"/>
      <c r="E274" s="68">
        <v>5443</v>
      </c>
      <c r="F274" s="66" t="s">
        <v>49</v>
      </c>
    </row>
    <row r="275" spans="2:6" ht="22" customHeight="1" x14ac:dyDescent="0.35">
      <c r="B275" s="14" t="s">
        <v>301</v>
      </c>
      <c r="C275" s="7"/>
      <c r="E275" s="68">
        <v>86006</v>
      </c>
      <c r="F275" s="66" t="s">
        <v>47</v>
      </c>
    </row>
    <row r="276" spans="2:6" ht="22" customHeight="1" x14ac:dyDescent="0.35">
      <c r="B276" s="14" t="s">
        <v>302</v>
      </c>
      <c r="C276" s="7"/>
      <c r="E276" s="68">
        <v>5218</v>
      </c>
      <c r="F276" s="66" t="s">
        <v>49</v>
      </c>
    </row>
    <row r="277" spans="2:6" ht="22" customHeight="1" x14ac:dyDescent="0.35">
      <c r="B277" s="14" t="s">
        <v>303</v>
      </c>
      <c r="C277" s="7"/>
      <c r="E277" s="68">
        <v>11998</v>
      </c>
      <c r="F277" s="66" t="s">
        <v>49</v>
      </c>
    </row>
    <row r="278" spans="2:6" ht="22" customHeight="1" x14ac:dyDescent="0.35">
      <c r="B278" s="14" t="s">
        <v>304</v>
      </c>
      <c r="C278" s="7"/>
      <c r="E278" s="68">
        <v>3385</v>
      </c>
      <c r="F278" s="66" t="s">
        <v>49</v>
      </c>
    </row>
    <row r="279" spans="2:6" ht="22" customHeight="1" x14ac:dyDescent="0.35">
      <c r="B279" s="14" t="s">
        <v>305</v>
      </c>
      <c r="C279" s="7"/>
      <c r="E279" s="68">
        <v>5805</v>
      </c>
      <c r="F279" s="66" t="s">
        <v>49</v>
      </c>
    </row>
    <row r="280" spans="2:6" ht="22" customHeight="1" x14ac:dyDescent="0.35">
      <c r="B280" s="14" t="s">
        <v>306</v>
      </c>
      <c r="C280" s="7"/>
      <c r="E280" s="68">
        <v>82081</v>
      </c>
      <c r="F280" s="66" t="s">
        <v>65</v>
      </c>
    </row>
    <row r="281" spans="2:6" ht="22" customHeight="1" x14ac:dyDescent="0.35">
      <c r="B281" s="14" t="s">
        <v>307</v>
      </c>
      <c r="C281" s="7"/>
      <c r="E281" s="68">
        <v>6056</v>
      </c>
      <c r="F281" s="66" t="s">
        <v>49</v>
      </c>
    </row>
    <row r="282" spans="2:6" ht="22" customHeight="1" x14ac:dyDescent="0.35">
      <c r="B282" s="14" t="s">
        <v>308</v>
      </c>
      <c r="C282" s="7"/>
      <c r="E282" s="68">
        <v>137681</v>
      </c>
      <c r="F282" s="66" t="s">
        <v>47</v>
      </c>
    </row>
    <row r="283" spans="2:6" ht="22" customHeight="1" x14ac:dyDescent="0.35">
      <c r="B283" s="14" t="s">
        <v>309</v>
      </c>
      <c r="C283" s="7"/>
      <c r="E283" s="68">
        <v>7292</v>
      </c>
      <c r="F283" s="66" t="s">
        <v>49</v>
      </c>
    </row>
    <row r="284" spans="2:6" ht="22" customHeight="1" x14ac:dyDescent="0.35">
      <c r="B284" s="14" t="s">
        <v>310</v>
      </c>
      <c r="C284" s="7"/>
      <c r="E284" s="68">
        <v>9006</v>
      </c>
      <c r="F284" s="66" t="s">
        <v>49</v>
      </c>
    </row>
    <row r="285" spans="2:6" ht="22" customHeight="1" x14ac:dyDescent="0.35">
      <c r="B285" s="14" t="s">
        <v>311</v>
      </c>
      <c r="C285" s="7"/>
      <c r="E285" s="68">
        <v>134084</v>
      </c>
      <c r="F285" s="66" t="s">
        <v>47</v>
      </c>
    </row>
    <row r="286" spans="2:6" ht="22" customHeight="1" x14ac:dyDescent="0.35">
      <c r="B286" s="14" t="s">
        <v>312</v>
      </c>
      <c r="C286" s="7"/>
      <c r="E286" s="68">
        <v>6298</v>
      </c>
      <c r="F286" s="66" t="s">
        <v>49</v>
      </c>
    </row>
    <row r="287" spans="2:6" ht="22" customHeight="1" x14ac:dyDescent="0.35">
      <c r="B287" s="14" t="s">
        <v>313</v>
      </c>
      <c r="C287" s="7"/>
      <c r="E287" s="68">
        <v>305906</v>
      </c>
      <c r="F287" s="66" t="s">
        <v>65</v>
      </c>
    </row>
    <row r="288" spans="2:6" ht="22" customHeight="1" x14ac:dyDescent="0.35">
      <c r="B288" s="14" t="s">
        <v>314</v>
      </c>
      <c r="C288" s="7"/>
      <c r="E288" s="68">
        <v>4685</v>
      </c>
      <c r="F288" s="66" t="s">
        <v>49</v>
      </c>
    </row>
    <row r="289" spans="1:17" ht="22" customHeight="1" x14ac:dyDescent="0.35">
      <c r="B289" s="14" t="s">
        <v>315</v>
      </c>
      <c r="C289" s="7"/>
      <c r="E289" s="68">
        <v>7001</v>
      </c>
      <c r="F289" s="66" t="s">
        <v>49</v>
      </c>
    </row>
    <row r="290" spans="1:17" ht="22" customHeight="1" x14ac:dyDescent="0.35">
      <c r="B290" s="14" t="s">
        <v>316</v>
      </c>
      <c r="C290" s="7"/>
      <c r="E290" s="68">
        <v>11793</v>
      </c>
      <c r="F290" s="66" t="s">
        <v>49</v>
      </c>
    </row>
    <row r="291" spans="1:17" ht="22" customHeight="1" x14ac:dyDescent="0.35">
      <c r="B291" s="14" t="s">
        <v>317</v>
      </c>
      <c r="C291" s="7"/>
      <c r="E291" s="68">
        <v>49599</v>
      </c>
      <c r="F291" s="66" t="s">
        <v>47</v>
      </c>
    </row>
    <row r="292" spans="1:17" ht="22" customHeight="1" x14ac:dyDescent="0.35">
      <c r="B292" s="14" t="s">
        <v>318</v>
      </c>
      <c r="C292" s="7"/>
      <c r="E292" s="68">
        <v>18918</v>
      </c>
      <c r="F292" s="66" t="s">
        <v>47</v>
      </c>
    </row>
    <row r="293" spans="1:17" ht="22" customHeight="1" x14ac:dyDescent="0.35">
      <c r="B293" s="14" t="s">
        <v>319</v>
      </c>
      <c r="C293" s="7"/>
      <c r="E293" s="68">
        <v>3431</v>
      </c>
      <c r="F293" s="66" t="s">
        <v>49</v>
      </c>
    </row>
    <row r="294" spans="1:17" ht="22" customHeight="1" x14ac:dyDescent="0.35">
      <c r="B294" s="14" t="s">
        <v>320</v>
      </c>
      <c r="C294" s="7"/>
      <c r="E294" s="68">
        <v>46945</v>
      </c>
      <c r="F294" s="66" t="s">
        <v>49</v>
      </c>
    </row>
    <row r="295" spans="1:17" ht="22" customHeight="1" x14ac:dyDescent="0.35">
      <c r="B295" s="14" t="s">
        <v>321</v>
      </c>
      <c r="C295" s="7"/>
      <c r="E295" s="68">
        <v>7382</v>
      </c>
      <c r="F295" s="66" t="s">
        <v>49</v>
      </c>
    </row>
    <row r="296" spans="1:17" ht="22" customHeight="1" x14ac:dyDescent="0.35">
      <c r="B296" s="14" t="s">
        <v>322</v>
      </c>
      <c r="C296" s="7"/>
      <c r="E296" s="68">
        <v>4140</v>
      </c>
      <c r="F296" s="66" t="s">
        <v>49</v>
      </c>
    </row>
    <row r="297" spans="1:17" ht="22" customHeight="1" x14ac:dyDescent="0.35">
      <c r="B297" s="14" t="s">
        <v>323</v>
      </c>
      <c r="C297" s="7"/>
      <c r="E297" s="68">
        <v>7624</v>
      </c>
      <c r="F297" s="66" t="s">
        <v>49</v>
      </c>
    </row>
    <row r="298" spans="1:17" ht="22" customHeight="1" x14ac:dyDescent="0.35">
      <c r="B298" s="14" t="s">
        <v>324</v>
      </c>
      <c r="C298" s="7"/>
      <c r="E298" s="68">
        <v>100237</v>
      </c>
      <c r="F298" s="66" t="s">
        <v>49</v>
      </c>
    </row>
    <row r="299" spans="1:17" ht="22" customHeight="1" x14ac:dyDescent="0.35">
      <c r="B299" s="14" t="s">
        <v>325</v>
      </c>
      <c r="C299" s="7"/>
      <c r="E299" s="68">
        <v>24086</v>
      </c>
      <c r="F299" s="66" t="s">
        <v>47</v>
      </c>
    </row>
    <row r="300" spans="1:17" ht="22" customHeight="1" x14ac:dyDescent="0.35">
      <c r="B300" s="15" t="s">
        <v>326</v>
      </c>
      <c r="C300" s="8"/>
      <c r="E300" s="69">
        <v>9709</v>
      </c>
      <c r="F300" s="67" t="s">
        <v>49</v>
      </c>
    </row>
    <row r="301" spans="1:17" ht="22" customHeight="1" x14ac:dyDescent="0.35"/>
    <row r="302" spans="1:17" ht="22" customHeight="1" x14ac:dyDescent="0.35">
      <c r="A302" s="1" t="s">
        <v>327</v>
      </c>
      <c r="B302" s="1" t="s">
        <v>327</v>
      </c>
      <c r="C302" s="1" t="s">
        <v>327</v>
      </c>
      <c r="D302" s="1" t="s">
        <v>327</v>
      </c>
      <c r="E302" s="1" t="s">
        <v>327</v>
      </c>
      <c r="F302" s="1" t="s">
        <v>327</v>
      </c>
      <c r="G302" s="1" t="s">
        <v>327</v>
      </c>
      <c r="H302" s="1" t="s">
        <v>327</v>
      </c>
      <c r="I302" s="1" t="s">
        <v>327</v>
      </c>
      <c r="J302" s="1" t="s">
        <v>327</v>
      </c>
      <c r="K302" s="1" t="s">
        <v>327</v>
      </c>
      <c r="L302" s="1" t="s">
        <v>327</v>
      </c>
      <c r="M302" s="1" t="s">
        <v>327</v>
      </c>
      <c r="N302" s="1" t="s">
        <v>327</v>
      </c>
      <c r="O302" s="1" t="s">
        <v>327</v>
      </c>
      <c r="P302" s="1" t="s">
        <v>327</v>
      </c>
      <c r="Q302" s="1" t="s">
        <v>327</v>
      </c>
    </row>
  </sheetData>
  <sheetProtection algorithmName="SHA-512" hashValue="HoT0UXBlfB/qQQBYabSdkdgDlQ2XurQofBT+SH9AKczdbd47DZgm63BEhWmD5t2yzkGRr/O8+dQ2KZaBnXqkZg==" saltValue="MJ62CBKy8dfF26XVWOEx2w==" spinCount="100000" sheet="1" objects="1" scenarios="1"/>
  <sortState xmlns:xlrd2="http://schemas.microsoft.com/office/spreadsheetml/2017/richdata2" ref="B23:F300">
    <sortCondition ref="B23:B300"/>
  </sortState>
  <mergeCells count="10">
    <mergeCell ref="H15:I15"/>
    <mergeCell ref="H18:I18"/>
    <mergeCell ref="H19:I19"/>
    <mergeCell ref="H20:I20"/>
    <mergeCell ref="H4:I4"/>
    <mergeCell ref="H5:I5"/>
    <mergeCell ref="H6:I6"/>
    <mergeCell ref="H7:I7"/>
    <mergeCell ref="H14:I14"/>
    <mergeCell ref="H16:I16"/>
  </mergeCells>
  <conditionalFormatting sqref="E5:F16 E18:F20">
    <cfRule type="expression" dxfId="1" priority="1">
      <formula>$C5&lt;&gt;"Sim"</formula>
    </cfRule>
  </conditionalFormatting>
  <conditionalFormatting sqref="F5:F16 F18:F20">
    <cfRule type="expression" dxfId="0" priority="2">
      <formula>E5="RESPONSABILIDADE LEGAL"</formula>
    </cfRule>
  </conditionalFormatting>
  <dataValidations count="5">
    <dataValidation type="list" allowBlank="1" showInputMessage="1" showErrorMessage="1" sqref="F2" xr:uid="{00000000-0002-0000-0200-000000000000}">
      <formula1>"Estatal,Municipal"</formula1>
    </dataValidation>
    <dataValidation type="list" allowBlank="1" showInputMessage="1" showErrorMessage="1" sqref="I2" xr:uid="{00000000-0002-0000-0200-000001000000}">
      <formula1>"Direta,Delegada,Concessionada"</formula1>
    </dataValidation>
    <dataValidation type="list" allowBlank="1" showInputMessage="1" showErrorMessage="1" sqref="C5:C16" xr:uid="{00000000-0002-0000-0200-000002000000}">
      <formula1>"Sim,Não"</formula1>
    </dataValidation>
    <dataValidation type="list" showInputMessage="1" showErrorMessage="1" sqref="C23:C300" xr:uid="{00000000-0002-0000-0200-000003000000}">
      <formula1>"Sim,'"</formula1>
    </dataValidation>
    <dataValidation type="list" showInputMessage="1" showErrorMessage="1" sqref="E18:E20 E5:E16" xr:uid="{00000000-0002-0000-0200-000004000000}">
      <formula1>"' ,RESPONSABILIDADE LEGAL,CONTRATAÇÃO DE OPERADOR (Prestação de serviço) ---&gt;,"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P165"/>
  <sheetViews>
    <sheetView showGridLines="0" zoomScale="85" zoomScaleNormal="85" workbookViewId="0">
      <pane ySplit="3" topLeftCell="A124" activePane="bottomLeft" state="frozen"/>
      <selection activeCell="C157" sqref="C157"/>
      <selection pane="bottomLeft" activeCell="I33" sqref="I33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516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4" customHeight="1" x14ac:dyDescent="0.35">
      <c r="B8" s="377" t="s">
        <v>556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348" t="s">
        <v>517</v>
      </c>
      <c r="C19" s="213">
        <f>SUM(G19:N19)</f>
        <v>880</v>
      </c>
      <c r="D19" s="264"/>
      <c r="E19" s="215">
        <v>8</v>
      </c>
      <c r="F19" s="147"/>
      <c r="G19" s="153" t="s">
        <v>467</v>
      </c>
      <c r="H19" s="153">
        <v>440</v>
      </c>
      <c r="I19" s="153" t="s">
        <v>467</v>
      </c>
      <c r="J19" s="153">
        <v>440</v>
      </c>
      <c r="K19" s="153" t="s">
        <v>467</v>
      </c>
      <c r="L19" s="153" t="s">
        <v>467</v>
      </c>
      <c r="M19" s="150" t="s">
        <v>467</v>
      </c>
      <c r="N19" s="150" t="s">
        <v>467</v>
      </c>
      <c r="O19" s="156"/>
    </row>
    <row r="20" spans="2:15" x14ac:dyDescent="0.35">
      <c r="B20" s="348" t="s">
        <v>518</v>
      </c>
      <c r="C20" s="213">
        <f t="shared" ref="C20:C28" si="1">SUM(G20:N20)</f>
        <v>0</v>
      </c>
      <c r="D20" s="265"/>
      <c r="E20" s="218">
        <v>8</v>
      </c>
      <c r="F20" s="148"/>
      <c r="G20" s="154" t="s">
        <v>467</v>
      </c>
      <c r="H20" s="151" t="s">
        <v>467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348" t="s">
        <v>519</v>
      </c>
      <c r="C21" s="213">
        <f t="shared" si="1"/>
        <v>2210</v>
      </c>
      <c r="D21" s="265"/>
      <c r="E21" s="218">
        <v>8</v>
      </c>
      <c r="F21" s="148"/>
      <c r="G21" s="154" t="s">
        <v>467</v>
      </c>
      <c r="H21" s="151" t="s">
        <v>467</v>
      </c>
      <c r="I21" s="151">
        <v>2210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348" t="s">
        <v>520</v>
      </c>
      <c r="C22" s="213">
        <f t="shared" si="1"/>
        <v>28000</v>
      </c>
      <c r="D22" s="265"/>
      <c r="E22" s="218">
        <v>8</v>
      </c>
      <c r="F22" s="148"/>
      <c r="G22" s="153" t="s">
        <v>467</v>
      </c>
      <c r="H22" s="151">
        <v>2520</v>
      </c>
      <c r="I22" s="151">
        <v>8720</v>
      </c>
      <c r="J22" s="151">
        <v>16760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348" t="s">
        <v>558</v>
      </c>
      <c r="C23" s="213">
        <f t="shared" si="1"/>
        <v>4000</v>
      </c>
      <c r="D23" s="265"/>
      <c r="E23" s="218" t="s">
        <v>467</v>
      </c>
      <c r="F23" s="148"/>
      <c r="G23" s="154" t="s">
        <v>467</v>
      </c>
      <c r="H23" s="151">
        <v>4000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348" t="s">
        <v>559</v>
      </c>
      <c r="C24" s="213">
        <f t="shared" si="1"/>
        <v>600000</v>
      </c>
      <c r="D24" s="265"/>
      <c r="E24" s="218"/>
      <c r="F24" s="148"/>
      <c r="G24" s="154" t="s">
        <v>467</v>
      </c>
      <c r="H24" s="151">
        <v>540000</v>
      </c>
      <c r="I24" s="151">
        <v>60000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348" t="s">
        <v>560</v>
      </c>
      <c r="C25" s="213">
        <f t="shared" si="1"/>
        <v>35000</v>
      </c>
      <c r="D25" s="265"/>
      <c r="E25" s="218"/>
      <c r="F25" s="148"/>
      <c r="G25" s="154">
        <v>35000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348" t="s">
        <v>561</v>
      </c>
      <c r="C26" s="213">
        <f t="shared" si="1"/>
        <v>5500</v>
      </c>
      <c r="D26" s="265"/>
      <c r="E26" s="218"/>
      <c r="F26" s="148"/>
      <c r="G26" s="154" t="s">
        <v>467</v>
      </c>
      <c r="H26" s="151">
        <v>5500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348" t="s">
        <v>562</v>
      </c>
      <c r="C27" s="213">
        <f t="shared" si="1"/>
        <v>150000</v>
      </c>
      <c r="D27" s="265"/>
      <c r="E27" s="218"/>
      <c r="F27" s="148"/>
      <c r="G27" s="154" t="s">
        <v>467</v>
      </c>
      <c r="H27" s="151">
        <v>150000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348" t="s">
        <v>563</v>
      </c>
      <c r="C28" s="213">
        <f t="shared" si="1"/>
        <v>11000</v>
      </c>
      <c r="D28" s="265"/>
      <c r="E28" s="218"/>
      <c r="F28" s="148"/>
      <c r="G28" s="154" t="s">
        <v>467</v>
      </c>
      <c r="H28" s="151">
        <v>11000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2">+G48+1</f>
        <v>2024</v>
      </c>
      <c r="I48" s="31">
        <f t="shared" si="2"/>
        <v>2025</v>
      </c>
      <c r="J48" s="31">
        <f t="shared" si="2"/>
        <v>2026</v>
      </c>
      <c r="K48" s="31">
        <f t="shared" si="2"/>
        <v>2027</v>
      </c>
      <c r="L48" s="31">
        <f t="shared" si="2"/>
        <v>2028</v>
      </c>
      <c r="M48" s="31">
        <f t="shared" si="2"/>
        <v>2029</v>
      </c>
      <c r="N48" s="31">
        <f t="shared" si="2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3">SUM(G53:G88)</f>
        <v>0</v>
      </c>
      <c r="H50" s="111">
        <f t="shared" si="3"/>
        <v>0</v>
      </c>
      <c r="I50" s="111">
        <f t="shared" si="3"/>
        <v>0</v>
      </c>
      <c r="J50" s="111">
        <f t="shared" si="3"/>
        <v>0</v>
      </c>
      <c r="K50" s="111">
        <f t="shared" si="3"/>
        <v>0</v>
      </c>
      <c r="L50" s="111">
        <f t="shared" si="3"/>
        <v>0</v>
      </c>
      <c r="M50" s="111">
        <f t="shared" si="3"/>
        <v>0</v>
      </c>
      <c r="N50" s="111">
        <f t="shared" si="3"/>
        <v>0</v>
      </c>
      <c r="O50" s="112">
        <f t="shared" si="3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4">SUM(G91:G96,G133:G139,G141:G142)</f>
        <v>0</v>
      </c>
      <c r="H90" s="111">
        <f t="shared" si="4"/>
        <v>112.18940227583666</v>
      </c>
      <c r="I90" s="111">
        <f t="shared" si="4"/>
        <v>125.18534581248889</v>
      </c>
      <c r="J90" s="111">
        <f t="shared" si="4"/>
        <v>138.11990446962548</v>
      </c>
      <c r="K90" s="111">
        <f t="shared" si="4"/>
        <v>151.01666063980863</v>
      </c>
      <c r="L90" s="111">
        <f t="shared" si="4"/>
        <v>163.8890395053208</v>
      </c>
      <c r="M90" s="111">
        <f t="shared" si="4"/>
        <v>176.75444080898879</v>
      </c>
      <c r="N90" s="111">
        <f t="shared" si="4"/>
        <v>189.62063702476559</v>
      </c>
      <c r="O90" s="112">
        <f t="shared" si="4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11.018734781257853</v>
      </c>
      <c r="I91" s="80">
        <v>14.561906734381543</v>
      </c>
      <c r="J91" s="80">
        <v>18.10507868750523</v>
      </c>
      <c r="K91" s="80">
        <v>21.648250640628923</v>
      </c>
      <c r="L91" s="80">
        <v>25.191422593752616</v>
      </c>
      <c r="M91" s="80">
        <v>28.734594546876306</v>
      </c>
      <c r="N91" s="78">
        <v>32.277766499999991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22.899187506151531</v>
      </c>
      <c r="I92" s="80">
        <v>27.299378755126277</v>
      </c>
      <c r="J92" s="80">
        <v>31.69957000410102</v>
      </c>
      <c r="K92" s="80">
        <v>36.099761253075762</v>
      </c>
      <c r="L92" s="80">
        <v>40.499952502050505</v>
      </c>
      <c r="M92" s="80">
        <v>44.900143751025247</v>
      </c>
      <c r="N92" s="79">
        <v>49.30033499999999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14.423167541518394</v>
      </c>
      <c r="I93" s="80">
        <v>18.980265534598662</v>
      </c>
      <c r="J93" s="80">
        <v>23.537363527678927</v>
      </c>
      <c r="K93" s="80">
        <v>28.094461520759193</v>
      </c>
      <c r="L93" s="80">
        <v>32.651559513839459</v>
      </c>
      <c r="M93" s="80">
        <v>37.208657506919728</v>
      </c>
      <c r="N93" s="80">
        <v>41.765755499999997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5">SUM(H97:H132)</f>
        <v>0</v>
      </c>
      <c r="I96" s="111">
        <f t="shared" si="5"/>
        <v>0</v>
      </c>
      <c r="J96" s="111">
        <f t="shared" si="5"/>
        <v>0</v>
      </c>
      <c r="K96" s="111">
        <f t="shared" si="5"/>
        <v>0</v>
      </c>
      <c r="L96" s="111">
        <f t="shared" si="5"/>
        <v>0</v>
      </c>
      <c r="M96" s="111">
        <f t="shared" si="5"/>
        <v>0</v>
      </c>
      <c r="N96" s="111">
        <f t="shared" si="5"/>
        <v>0</v>
      </c>
      <c r="O96" s="112">
        <f t="shared" si="5"/>
        <v>0</v>
      </c>
    </row>
    <row r="97" spans="2:15" s="1" customFormat="1" x14ac:dyDescent="0.35">
      <c r="B97" s="160">
        <f t="shared" ref="B97:B132" si="6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6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6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6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6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6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6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6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6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6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6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6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6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6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6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6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6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6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6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6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6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6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6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6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6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6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6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6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6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6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6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6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6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6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6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6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1.1640453526066794</v>
      </c>
      <c r="I133" s="80">
        <v>1.3834577938388994</v>
      </c>
      <c r="J133" s="80">
        <v>1.6028702350711195</v>
      </c>
      <c r="K133" s="80">
        <v>1.8222826763033393</v>
      </c>
      <c r="L133" s="80">
        <v>2.0416951175355593</v>
      </c>
      <c r="M133" s="80">
        <v>2.2611075587677791</v>
      </c>
      <c r="N133" s="79">
        <v>2.4805199999999998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62.164599970795095</v>
      </c>
      <c r="I134" s="80">
        <v>61.983978274954239</v>
      </c>
      <c r="J134" s="80">
        <v>61.741971699597784</v>
      </c>
      <c r="K134" s="80">
        <v>61.462162637287847</v>
      </c>
      <c r="L134" s="80">
        <v>61.157976270306968</v>
      </c>
      <c r="M134" s="80">
        <v>60.846812341481865</v>
      </c>
      <c r="N134" s="79">
        <v>60.5364433247656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0.18603899999999995</v>
      </c>
      <c r="I135" s="80">
        <v>0.37207799999999991</v>
      </c>
      <c r="J135" s="80">
        <v>0.55811699999999986</v>
      </c>
      <c r="K135" s="80">
        <v>0.74415599999999982</v>
      </c>
      <c r="L135" s="80">
        <v>0.93019499999999966</v>
      </c>
      <c r="M135" s="80">
        <v>1.1162339999999995</v>
      </c>
      <c r="N135" s="79">
        <v>1.3022729999999998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8.2683999999999994E-2</v>
      </c>
      <c r="I136" s="80">
        <v>0.16536799999999999</v>
      </c>
      <c r="J136" s="80">
        <v>0.24805199999999999</v>
      </c>
      <c r="K136" s="80">
        <v>0.33073599999999997</v>
      </c>
      <c r="L136" s="80">
        <v>0.41342000000000001</v>
      </c>
      <c r="M136" s="80">
        <v>0.49610399999999999</v>
      </c>
      <c r="N136" s="79">
        <v>0.57878799999999997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0.13288499999999998</v>
      </c>
      <c r="I137" s="80">
        <v>0.26576999999999995</v>
      </c>
      <c r="J137" s="80">
        <v>0.39865499999999993</v>
      </c>
      <c r="K137" s="80">
        <v>0.5315399999999999</v>
      </c>
      <c r="L137" s="80">
        <v>0.66442499999999993</v>
      </c>
      <c r="M137" s="80">
        <v>0.79730999999999996</v>
      </c>
      <c r="N137" s="79">
        <v>0.93019499999999988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0.11805912350711194</v>
      </c>
      <c r="I138" s="80">
        <v>0.17314271958925992</v>
      </c>
      <c r="J138" s="80">
        <v>0.22822631567140791</v>
      </c>
      <c r="K138" s="80">
        <v>0.28330991175355591</v>
      </c>
      <c r="L138" s="80">
        <v>0.33839350783570388</v>
      </c>
      <c r="M138" s="80">
        <v>0.3934771039178519</v>
      </c>
      <c r="N138" s="79">
        <v>0.44856069999999992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xFhOtC8sxVHQE80MMh8VHdIZ0J4vFtYrEWnLikydSukgs/nFas8qT08R520Uo2BPpeJ2FNErPTuLNyQ7hI3Fxw==" saltValue="5bqm21Q5rUxtmCHdV4dav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D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/>
  </sheetPr>
  <dimension ref="A1:P165"/>
  <sheetViews>
    <sheetView showGridLines="0" zoomScale="70" zoomScaleNormal="70" workbookViewId="0">
      <pane ySplit="3" topLeftCell="A119" activePane="bottomLeft" state="frozen"/>
      <selection activeCell="C157" sqref="C157"/>
      <selection pane="bottomLeft" activeCell="K28" sqref="K28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521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4" customHeight="1" x14ac:dyDescent="0.35">
      <c r="B8" s="377" t="s">
        <v>522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348" t="s">
        <v>564</v>
      </c>
      <c r="C19" s="213">
        <f>SUM(G19:N19)</f>
        <v>100000</v>
      </c>
      <c r="D19" s="264"/>
      <c r="E19" s="215" t="s">
        <v>467</v>
      </c>
      <c r="F19" s="147"/>
      <c r="G19" s="153" t="s">
        <v>467</v>
      </c>
      <c r="H19" s="153">
        <v>75000</v>
      </c>
      <c r="I19" s="153">
        <v>25000</v>
      </c>
      <c r="J19" s="153" t="s">
        <v>467</v>
      </c>
      <c r="K19" s="153" t="s">
        <v>467</v>
      </c>
      <c r="L19" s="153" t="s">
        <v>467</v>
      </c>
      <c r="M19" s="150" t="s">
        <v>467</v>
      </c>
      <c r="N19" s="150" t="s">
        <v>467</v>
      </c>
      <c r="O19" s="156"/>
    </row>
    <row r="20" spans="2:15" x14ac:dyDescent="0.35">
      <c r="B20" s="223"/>
      <c r="C20" s="213"/>
      <c r="D20" s="265"/>
      <c r="E20" s="218" t="s">
        <v>467</v>
      </c>
      <c r="F20" s="148"/>
      <c r="G20" s="154" t="s">
        <v>467</v>
      </c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3"/>
      <c r="D21" s="265"/>
      <c r="E21" s="218" t="s">
        <v>467</v>
      </c>
      <c r="F21" s="148"/>
      <c r="G21" s="154" t="s">
        <v>467</v>
      </c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 t="s">
        <v>467</v>
      </c>
      <c r="D22" s="265"/>
      <c r="E22" s="218"/>
      <c r="F22" s="148"/>
      <c r="G22" s="153" t="s">
        <v>467</v>
      </c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16.027057467976672</v>
      </c>
      <c r="I90" s="111">
        <f t="shared" si="3"/>
        <v>17.883620830355557</v>
      </c>
      <c r="J90" s="111">
        <f t="shared" si="3"/>
        <v>19.731414924232215</v>
      </c>
      <c r="K90" s="111">
        <f t="shared" si="3"/>
        <v>21.573808662829801</v>
      </c>
      <c r="L90" s="111">
        <f t="shared" si="3"/>
        <v>23.412719929331544</v>
      </c>
      <c r="M90" s="111">
        <f t="shared" si="3"/>
        <v>25.250634401284113</v>
      </c>
      <c r="N90" s="111">
        <f t="shared" si="3"/>
        <v>27.088662432109377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1.5741049687511222</v>
      </c>
      <c r="I91" s="80">
        <v>2.0802723906259351</v>
      </c>
      <c r="J91" s="80">
        <v>2.5864398125007479</v>
      </c>
      <c r="K91" s="80">
        <v>3.0926072343755608</v>
      </c>
      <c r="L91" s="80">
        <v>3.5987746562503737</v>
      </c>
      <c r="M91" s="80">
        <v>4.1049420781251866</v>
      </c>
      <c r="N91" s="78">
        <v>4.6111094999999995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3.2713125008787909</v>
      </c>
      <c r="I92" s="80">
        <v>3.8999112507323255</v>
      </c>
      <c r="J92" s="80">
        <v>4.5285100005858601</v>
      </c>
      <c r="K92" s="80">
        <v>5.1571087504393951</v>
      </c>
      <c r="L92" s="80">
        <v>5.7857075002929301</v>
      </c>
      <c r="M92" s="80">
        <v>6.4143062501464643</v>
      </c>
      <c r="N92" s="79">
        <v>7.0429049999999993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2.0604525059311993</v>
      </c>
      <c r="I93" s="80">
        <v>2.7114665049426665</v>
      </c>
      <c r="J93" s="80">
        <v>3.3624805039541332</v>
      </c>
      <c r="K93" s="80">
        <v>4.0134945029655995</v>
      </c>
      <c r="L93" s="80">
        <v>4.6645085019770667</v>
      </c>
      <c r="M93" s="80">
        <v>5.315522500988533</v>
      </c>
      <c r="N93" s="80">
        <v>5.9665365000000001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0.16629219322952565</v>
      </c>
      <c r="I133" s="80">
        <v>0.19763682769127136</v>
      </c>
      <c r="J133" s="80">
        <v>0.22898146215301707</v>
      </c>
      <c r="K133" s="80">
        <v>0.2603260966147628</v>
      </c>
      <c r="L133" s="80">
        <v>0.29167073107650848</v>
      </c>
      <c r="M133" s="80">
        <v>0.32301536553825422</v>
      </c>
      <c r="N133" s="79">
        <v>0.35436000000000001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8.8806571386850148</v>
      </c>
      <c r="I134" s="80">
        <v>8.8548540392791786</v>
      </c>
      <c r="J134" s="80">
        <v>8.820281671371113</v>
      </c>
      <c r="K134" s="80">
        <v>8.7803089481839791</v>
      </c>
      <c r="L134" s="80">
        <v>8.7368537529009966</v>
      </c>
      <c r="M134" s="80">
        <v>8.6924017630688386</v>
      </c>
      <c r="N134" s="79">
        <v>8.6480633321093716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2.6576999999999996E-2</v>
      </c>
      <c r="I135" s="80">
        <v>5.3153999999999993E-2</v>
      </c>
      <c r="J135" s="80">
        <v>7.9730999999999996E-2</v>
      </c>
      <c r="K135" s="80">
        <v>0.10630799999999999</v>
      </c>
      <c r="L135" s="80">
        <v>0.13288499999999998</v>
      </c>
      <c r="M135" s="80">
        <v>0.15946199999999996</v>
      </c>
      <c r="N135" s="79">
        <v>0.18603899999999998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1.1812000000000001E-2</v>
      </c>
      <c r="I136" s="80">
        <v>2.3624000000000003E-2</v>
      </c>
      <c r="J136" s="80">
        <v>3.5436000000000002E-2</v>
      </c>
      <c r="K136" s="80">
        <v>4.7248000000000005E-2</v>
      </c>
      <c r="L136" s="80">
        <v>5.9060000000000001E-2</v>
      </c>
      <c r="M136" s="80">
        <v>7.0872000000000004E-2</v>
      </c>
      <c r="N136" s="79">
        <v>8.2684000000000007E-2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1.898357142857143E-2</v>
      </c>
      <c r="I137" s="80">
        <v>3.7967142857142859E-2</v>
      </c>
      <c r="J137" s="80">
        <v>5.6950714285714278E-2</v>
      </c>
      <c r="K137" s="80">
        <v>7.5934285714285718E-2</v>
      </c>
      <c r="L137" s="80">
        <v>9.4917857142857151E-2</v>
      </c>
      <c r="M137" s="80">
        <v>0.11390142857142858</v>
      </c>
      <c r="N137" s="79">
        <v>0.132885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1.6865589072444565E-2</v>
      </c>
      <c r="I138" s="80">
        <v>2.4734674227037137E-2</v>
      </c>
      <c r="J138" s="80">
        <v>3.2603759381629703E-2</v>
      </c>
      <c r="K138" s="80">
        <v>4.0472844536222276E-2</v>
      </c>
      <c r="L138" s="80">
        <v>4.8341929690814849E-2</v>
      </c>
      <c r="M138" s="80">
        <v>5.6211014845407414E-2</v>
      </c>
      <c r="N138" s="79">
        <v>6.4080100000000001E-2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/>
      <c r="I139" s="80"/>
      <c r="J139" s="80"/>
      <c r="K139" s="80"/>
      <c r="L139" s="80"/>
      <c r="M139" s="80"/>
      <c r="N139" s="80"/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>
      <c r="A155" t="s">
        <v>327</v>
      </c>
      <c r="B155" t="s">
        <v>327</v>
      </c>
      <c r="C155" t="s">
        <v>327</v>
      </c>
      <c r="D155" t="s">
        <v>327</v>
      </c>
      <c r="E155" t="s">
        <v>327</v>
      </c>
      <c r="F155" t="s">
        <v>327</v>
      </c>
      <c r="G155" t="s">
        <v>327</v>
      </c>
      <c r="H155" t="s">
        <v>327</v>
      </c>
      <c r="I155" t="s">
        <v>327</v>
      </c>
      <c r="J155" t="s">
        <v>327</v>
      </c>
      <c r="K155" t="s">
        <v>327</v>
      </c>
      <c r="L155" t="s">
        <v>327</v>
      </c>
      <c r="M155" t="s">
        <v>327</v>
      </c>
      <c r="N155" t="s">
        <v>327</v>
      </c>
      <c r="O155" t="s">
        <v>327</v>
      </c>
      <c r="P155" t="s">
        <v>327</v>
      </c>
    </row>
    <row r="156" spans="1:16" x14ac:dyDescent="0.35"/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zvUKzpDCx39JA9rOgui55QItLS6npjmvRZUf1Q2jT7GNrhaP0IgyhJ5ovOKf5Kug4PuELwD1hp0LVZQ8zTtqxQ==" saltValue="tXIzu9FdbRmeb0+IuTYoWw==" spinCount="100000" sheet="1" objects="1" scenarios="1"/>
  <mergeCells count="3">
    <mergeCell ref="D2:O2"/>
    <mergeCell ref="B4:O4"/>
    <mergeCell ref="B8:O14"/>
  </mergeCells>
  <dataValidations disablePrompts="1" count="1">
    <dataValidation type="list" errorStyle="warning" allowBlank="1" showInputMessage="1" showErrorMessage="1" errorTitle="Município não existente" error="Por favor selecionar o município a partir da lista." sqref="B53:B88" xr:uid="{00000000-0002-0000-1E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9"/>
  </sheetPr>
  <dimension ref="A1:P165"/>
  <sheetViews>
    <sheetView showGridLines="0" zoomScale="70" zoomScaleNormal="70" workbookViewId="0">
      <pane ySplit="3" topLeftCell="A114" activePane="bottomLeft" state="frozen"/>
      <selection activeCell="C157" sqref="C157"/>
      <selection pane="bottomLeft" activeCell="H148" sqref="H148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523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557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348" t="s">
        <v>524</v>
      </c>
      <c r="C19" s="213">
        <f>SUM(G19:N19)</f>
        <v>36610</v>
      </c>
      <c r="D19" s="264"/>
      <c r="E19" s="215">
        <v>8</v>
      </c>
      <c r="F19" s="147"/>
      <c r="G19" s="153" t="s">
        <v>467</v>
      </c>
      <c r="H19" s="153">
        <v>4310</v>
      </c>
      <c r="I19" s="153">
        <v>4310</v>
      </c>
      <c r="J19" s="153">
        <v>6460</v>
      </c>
      <c r="K19" s="153">
        <v>6460</v>
      </c>
      <c r="L19" s="153">
        <v>6460</v>
      </c>
      <c r="M19" s="150">
        <v>6460</v>
      </c>
      <c r="N19" s="150">
        <v>2150</v>
      </c>
      <c r="O19" s="156"/>
    </row>
    <row r="20" spans="2:15" x14ac:dyDescent="0.35">
      <c r="B20" s="348" t="s">
        <v>525</v>
      </c>
      <c r="C20" s="213">
        <f t="shared" ref="C20:C22" si="1">SUM(G20:N20)</f>
        <v>35000</v>
      </c>
      <c r="D20" s="265"/>
      <c r="E20" s="218" t="s">
        <v>467</v>
      </c>
      <c r="F20" s="148"/>
      <c r="G20" s="154" t="s">
        <v>467</v>
      </c>
      <c r="H20" s="151">
        <v>35000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348" t="s">
        <v>565</v>
      </c>
      <c r="C21" s="213">
        <f t="shared" si="1"/>
        <v>30000</v>
      </c>
      <c r="D21" s="265"/>
      <c r="E21" s="218" t="s">
        <v>467</v>
      </c>
      <c r="F21" s="148"/>
      <c r="G21" s="154" t="s">
        <v>467</v>
      </c>
      <c r="H21" s="151">
        <v>30000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348" t="s">
        <v>566</v>
      </c>
      <c r="C22" s="213">
        <f t="shared" si="1"/>
        <v>210000</v>
      </c>
      <c r="D22" s="265"/>
      <c r="E22" s="218"/>
      <c r="F22" s="148"/>
      <c r="G22" s="153" t="s">
        <v>467</v>
      </c>
      <c r="H22" s="151" t="s">
        <v>467</v>
      </c>
      <c r="I22" s="151" t="s">
        <v>467</v>
      </c>
      <c r="J22" s="151">
        <v>210000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2">+G48+1</f>
        <v>2024</v>
      </c>
      <c r="I48" s="31">
        <f t="shared" si="2"/>
        <v>2025</v>
      </c>
      <c r="J48" s="31">
        <f t="shared" si="2"/>
        <v>2026</v>
      </c>
      <c r="K48" s="31">
        <f t="shared" si="2"/>
        <v>2027</v>
      </c>
      <c r="L48" s="31">
        <f t="shared" si="2"/>
        <v>2028</v>
      </c>
      <c r="M48" s="31">
        <f t="shared" si="2"/>
        <v>2029</v>
      </c>
      <c r="N48" s="31">
        <f t="shared" si="2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3">SUM(G53:G88)</f>
        <v>0</v>
      </c>
      <c r="H50" s="111">
        <f t="shared" si="3"/>
        <v>0</v>
      </c>
      <c r="I50" s="111">
        <f t="shared" si="3"/>
        <v>0</v>
      </c>
      <c r="J50" s="111">
        <f t="shared" si="3"/>
        <v>0</v>
      </c>
      <c r="K50" s="111">
        <f t="shared" si="3"/>
        <v>0</v>
      </c>
      <c r="L50" s="111">
        <f t="shared" si="3"/>
        <v>0</v>
      </c>
      <c r="M50" s="111">
        <f t="shared" si="3"/>
        <v>0</v>
      </c>
      <c r="N50" s="111">
        <f t="shared" si="3"/>
        <v>0</v>
      </c>
      <c r="O50" s="112">
        <f t="shared" si="3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4">SUM(G91:G96,G133:G139,G141:G142)</f>
        <v>0</v>
      </c>
      <c r="H90" s="111">
        <f t="shared" si="4"/>
        <v>0</v>
      </c>
      <c r="I90" s="111">
        <f t="shared" si="4"/>
        <v>0</v>
      </c>
      <c r="J90" s="111">
        <f t="shared" si="4"/>
        <v>0</v>
      </c>
      <c r="K90" s="111">
        <f t="shared" si="4"/>
        <v>0</v>
      </c>
      <c r="L90" s="111">
        <f t="shared" si="4"/>
        <v>0</v>
      </c>
      <c r="M90" s="111">
        <f t="shared" si="4"/>
        <v>0</v>
      </c>
      <c r="N90" s="111">
        <f t="shared" si="4"/>
        <v>0</v>
      </c>
      <c r="O90" s="112">
        <f t="shared" si="4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78">
        <v>0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0</v>
      </c>
      <c r="I92" s="80">
        <v>0</v>
      </c>
      <c r="J92" s="80">
        <v>0</v>
      </c>
      <c r="K92" s="80">
        <v>0</v>
      </c>
      <c r="L92" s="80">
        <v>0</v>
      </c>
      <c r="M92" s="80">
        <v>0</v>
      </c>
      <c r="N92" s="79">
        <v>0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0</v>
      </c>
      <c r="I93" s="80">
        <v>0</v>
      </c>
      <c r="J93" s="80">
        <v>0</v>
      </c>
      <c r="K93" s="80">
        <v>0</v>
      </c>
      <c r="L93" s="80">
        <v>0</v>
      </c>
      <c r="M93" s="80">
        <v>0</v>
      </c>
      <c r="N93" s="80">
        <v>0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5">SUM(H97:H132)</f>
        <v>0</v>
      </c>
      <c r="I96" s="111">
        <f t="shared" si="5"/>
        <v>0</v>
      </c>
      <c r="J96" s="111">
        <f t="shared" si="5"/>
        <v>0</v>
      </c>
      <c r="K96" s="111">
        <f t="shared" si="5"/>
        <v>0</v>
      </c>
      <c r="L96" s="111">
        <f t="shared" si="5"/>
        <v>0</v>
      </c>
      <c r="M96" s="111">
        <f t="shared" si="5"/>
        <v>0</v>
      </c>
      <c r="N96" s="111">
        <f t="shared" si="5"/>
        <v>0</v>
      </c>
      <c r="O96" s="112">
        <f t="shared" si="5"/>
        <v>0</v>
      </c>
    </row>
    <row r="97" spans="2:15" s="1" customFormat="1" x14ac:dyDescent="0.35">
      <c r="B97" s="160">
        <f t="shared" ref="B97:B132" si="6">B53</f>
        <v>0</v>
      </c>
      <c r="C97"/>
      <c r="D97"/>
      <c r="E97"/>
      <c r="F97"/>
      <c r="G97" s="78"/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/>
    </row>
    <row r="98" spans="2:15" s="1" customFormat="1" x14ac:dyDescent="0.35">
      <c r="B98" s="161">
        <f t="shared" si="6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6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6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6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6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6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6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6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6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6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6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6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6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6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6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6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6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6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6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6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6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6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6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6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6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6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6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6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6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6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6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6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6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6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6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0</v>
      </c>
      <c r="I133" s="80">
        <v>0</v>
      </c>
      <c r="J133" s="80">
        <v>0</v>
      </c>
      <c r="K133" s="80">
        <v>0</v>
      </c>
      <c r="L133" s="80">
        <v>0</v>
      </c>
      <c r="M133" s="80">
        <v>0</v>
      </c>
      <c r="N133" s="79">
        <v>0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0</v>
      </c>
      <c r="I134" s="80">
        <v>0</v>
      </c>
      <c r="J134" s="80">
        <v>0</v>
      </c>
      <c r="K134" s="80">
        <v>0</v>
      </c>
      <c r="L134" s="80">
        <v>0</v>
      </c>
      <c r="M134" s="80">
        <v>0</v>
      </c>
      <c r="N134" s="79">
        <v>0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0</v>
      </c>
      <c r="I135" s="80">
        <v>0</v>
      </c>
      <c r="J135" s="80">
        <v>0</v>
      </c>
      <c r="K135" s="80">
        <v>0</v>
      </c>
      <c r="L135" s="80">
        <v>0</v>
      </c>
      <c r="M135" s="80">
        <v>0</v>
      </c>
      <c r="N135" s="79">
        <v>0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0</v>
      </c>
      <c r="I136" s="80">
        <v>0</v>
      </c>
      <c r="J136" s="80">
        <v>0</v>
      </c>
      <c r="K136" s="80">
        <v>0</v>
      </c>
      <c r="L136" s="80">
        <v>0</v>
      </c>
      <c r="M136" s="80">
        <v>0</v>
      </c>
      <c r="N136" s="79">
        <v>0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0</v>
      </c>
      <c r="I137" s="80">
        <v>0</v>
      </c>
      <c r="J137" s="80">
        <v>0</v>
      </c>
      <c r="K137" s="80">
        <v>0</v>
      </c>
      <c r="L137" s="80">
        <v>0</v>
      </c>
      <c r="M137" s="80">
        <v>0</v>
      </c>
      <c r="N137" s="79">
        <v>0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0</v>
      </c>
      <c r="N138" s="79">
        <v>0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>
        <f>'6_Atividade_METAS_Baixa'!D107</f>
        <v>0</v>
      </c>
      <c r="H148" s="78">
        <f>'6_Atividade_METAS_Baixa'!E107</f>
        <v>361</v>
      </c>
      <c r="I148" s="78">
        <f>'6_Atividade_METAS_Baixa'!F107</f>
        <v>360</v>
      </c>
      <c r="J148" s="78">
        <f>'6_Atividade_METAS_Baixa'!G107</f>
        <v>359</v>
      </c>
      <c r="K148" s="78">
        <f>'6_Atividade_METAS_Baixa'!H107</f>
        <v>358</v>
      </c>
      <c r="L148" s="78">
        <f>'6_Atividade_METAS_Baixa'!I107</f>
        <v>357</v>
      </c>
      <c r="M148" s="78">
        <f>'6_Atividade_METAS_Baixa'!J107</f>
        <v>356</v>
      </c>
      <c r="N148" s="78">
        <f>'6_Atividade_METAS_Baixa'!K107</f>
        <v>354</v>
      </c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J8cVqbyVPLbo+xPlBagcoemk5cwlQk/uvZnRlkcZW6LLvIMoWcn2hAD3rC/ZWgbQ30PCl2MEnsZ4wlIpNXpaHQ==" saltValue="2TNoEnsCgs5UtsmQ0jHXc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1F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/>
  </sheetPr>
  <dimension ref="A1:P165"/>
  <sheetViews>
    <sheetView showGridLines="0" zoomScale="85" zoomScaleNormal="85" workbookViewId="0">
      <pane ySplit="3" topLeftCell="A10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526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527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528</v>
      </c>
      <c r="C19" s="213">
        <f>SUM(G19:N19)</f>
        <v>12300</v>
      </c>
      <c r="D19" s="264"/>
      <c r="E19" s="215" t="s">
        <v>467</v>
      </c>
      <c r="F19" s="147"/>
      <c r="G19" s="153" t="s">
        <v>467</v>
      </c>
      <c r="H19" s="153">
        <v>12300</v>
      </c>
      <c r="I19" s="153" t="s">
        <v>467</v>
      </c>
      <c r="J19" s="153" t="s">
        <v>467</v>
      </c>
      <c r="K19" s="153" t="s">
        <v>467</v>
      </c>
      <c r="L19" s="153" t="s">
        <v>467</v>
      </c>
      <c r="M19" s="150" t="s">
        <v>467</v>
      </c>
      <c r="N19" s="150" t="s">
        <v>467</v>
      </c>
      <c r="O19" s="156"/>
    </row>
    <row r="20" spans="2:15" x14ac:dyDescent="0.35">
      <c r="B20" s="223" t="s">
        <v>529</v>
      </c>
      <c r="C20" s="213">
        <f>SUM(G20:N20)</f>
        <v>94870</v>
      </c>
      <c r="D20" s="265"/>
      <c r="E20" s="218" t="s">
        <v>467</v>
      </c>
      <c r="F20" s="148"/>
      <c r="G20" s="154" t="s">
        <v>467</v>
      </c>
      <c r="H20" s="151" t="s">
        <v>467</v>
      </c>
      <c r="I20" s="151">
        <v>4880</v>
      </c>
      <c r="J20" s="151">
        <v>28020</v>
      </c>
      <c r="K20" s="151">
        <v>53860</v>
      </c>
      <c r="L20" s="151">
        <v>8110</v>
      </c>
      <c r="M20" s="151" t="s">
        <v>467</v>
      </c>
      <c r="N20" s="151" t="s">
        <v>467</v>
      </c>
      <c r="O20" s="157"/>
    </row>
    <row r="21" spans="2:15" x14ac:dyDescent="0.35">
      <c r="B21" s="223"/>
      <c r="C21" s="216" t="s">
        <v>467</v>
      </c>
      <c r="D21" s="265"/>
      <c r="E21" s="218"/>
      <c r="F21" s="148"/>
      <c r="G21" s="154" t="s">
        <v>467</v>
      </c>
      <c r="H21" s="151" t="s">
        <v>467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/>
      <c r="C22" s="216" t="s">
        <v>467</v>
      </c>
      <c r="D22" s="265"/>
      <c r="E22" s="218"/>
      <c r="F22" s="148"/>
      <c r="G22" s="153" t="s">
        <v>467</v>
      </c>
      <c r="H22" s="151" t="s">
        <v>467</v>
      </c>
      <c r="I22" s="151" t="s">
        <v>467</v>
      </c>
      <c r="J22" s="151" t="s">
        <v>467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74.90822987190667</v>
      </c>
      <c r="I90" s="111">
        <f t="shared" si="3"/>
        <v>86.534483321422229</v>
      </c>
      <c r="J90" s="111">
        <f t="shared" si="3"/>
        <v>100.52565969692886</v>
      </c>
      <c r="K90" s="111">
        <f t="shared" si="3"/>
        <v>112.0952346513192</v>
      </c>
      <c r="L90" s="111">
        <f t="shared" si="3"/>
        <v>127.85087971732619</v>
      </c>
      <c r="M90" s="111">
        <f t="shared" si="3"/>
        <v>139.40253760513644</v>
      </c>
      <c r="N90" s="111">
        <f t="shared" si="3"/>
        <v>150.95464972843749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6.2964198750044886</v>
      </c>
      <c r="I91" s="80">
        <v>8.3210895625037402</v>
      </c>
      <c r="J91" s="80">
        <v>10.345759250002992</v>
      </c>
      <c r="K91" s="80">
        <v>12.370428937502243</v>
      </c>
      <c r="L91" s="80">
        <v>14.395098625001495</v>
      </c>
      <c r="M91" s="80">
        <v>16.419768312500747</v>
      </c>
      <c r="N91" s="78">
        <v>18.444437999999998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13.085250003515164</v>
      </c>
      <c r="I92" s="80">
        <v>15.599645002929302</v>
      </c>
      <c r="J92" s="80">
        <v>18.11404000234344</v>
      </c>
      <c r="K92" s="80">
        <v>20.62843500175758</v>
      </c>
      <c r="L92" s="80">
        <v>23.142830001171721</v>
      </c>
      <c r="M92" s="80">
        <v>25.657225000585857</v>
      </c>
      <c r="N92" s="79">
        <v>28.171619999999997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8.2418100237247973</v>
      </c>
      <c r="I93" s="80">
        <v>10.845866019770666</v>
      </c>
      <c r="J93" s="80">
        <v>13.449922015816533</v>
      </c>
      <c r="K93" s="80">
        <v>16.053978011862398</v>
      </c>
      <c r="L93" s="80">
        <v>18.658034007908267</v>
      </c>
      <c r="M93" s="80">
        <v>21.262090003954132</v>
      </c>
      <c r="N93" s="80">
        <v>23.866146000000001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10.799999999999999</v>
      </c>
      <c r="I96" s="111">
        <f t="shared" si="4"/>
        <v>15</v>
      </c>
      <c r="J96" s="111">
        <f t="shared" si="4"/>
        <v>21.599999999999998</v>
      </c>
      <c r="K96" s="111">
        <f t="shared" si="4"/>
        <v>25.8</v>
      </c>
      <c r="L96" s="111">
        <f t="shared" si="4"/>
        <v>34.199999999999996</v>
      </c>
      <c r="M96" s="111">
        <f t="shared" si="4"/>
        <v>38.4</v>
      </c>
      <c r="N96" s="111">
        <f t="shared" si="4"/>
        <v>42.6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10.799999999999999</v>
      </c>
      <c r="I97" s="78">
        <v>15</v>
      </c>
      <c r="J97" s="78">
        <v>21.599999999999998</v>
      </c>
      <c r="K97" s="78">
        <v>25.8</v>
      </c>
      <c r="L97" s="78">
        <v>34.199999999999996</v>
      </c>
      <c r="M97" s="78">
        <v>38.4</v>
      </c>
      <c r="N97" s="78">
        <v>42.6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0.66516877291810261</v>
      </c>
      <c r="I133" s="80">
        <v>0.79054731076508544</v>
      </c>
      <c r="J133" s="80">
        <v>0.91592584861206827</v>
      </c>
      <c r="K133" s="80">
        <v>1.0413043864590512</v>
      </c>
      <c r="L133" s="80">
        <v>1.1666829243060339</v>
      </c>
      <c r="M133" s="80">
        <v>1.2920614621530169</v>
      </c>
      <c r="N133" s="79">
        <v>1.41744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35.522628554740059</v>
      </c>
      <c r="I134" s="80">
        <v>35.419416157116714</v>
      </c>
      <c r="J134" s="80">
        <v>35.281126685484452</v>
      </c>
      <c r="K134" s="80">
        <v>35.121235792735916</v>
      </c>
      <c r="L134" s="80">
        <v>34.947415011603987</v>
      </c>
      <c r="M134" s="80">
        <v>34.769607052275354</v>
      </c>
      <c r="N134" s="79">
        <v>34.592253328437486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0.10630799999999999</v>
      </c>
      <c r="I135" s="80">
        <v>0.21261599999999997</v>
      </c>
      <c r="J135" s="80">
        <v>0.31892399999999999</v>
      </c>
      <c r="K135" s="80">
        <v>0.42523199999999994</v>
      </c>
      <c r="L135" s="80">
        <v>0.5315399999999999</v>
      </c>
      <c r="M135" s="80">
        <v>0.63784799999999986</v>
      </c>
      <c r="N135" s="79">
        <v>0.74415599999999993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4.7248000000000005E-2</v>
      </c>
      <c r="I136" s="80">
        <v>9.4496000000000011E-2</v>
      </c>
      <c r="J136" s="80">
        <v>0.14174400000000001</v>
      </c>
      <c r="K136" s="80">
        <v>0.18899200000000002</v>
      </c>
      <c r="L136" s="80">
        <v>0.23624000000000001</v>
      </c>
      <c r="M136" s="80">
        <v>0.28348800000000002</v>
      </c>
      <c r="N136" s="79">
        <v>0.33073600000000003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7.5934285714285718E-2</v>
      </c>
      <c r="I137" s="80">
        <v>0.15186857142857144</v>
      </c>
      <c r="J137" s="80">
        <v>0.22780285714285711</v>
      </c>
      <c r="K137" s="80">
        <v>0.30373714285714287</v>
      </c>
      <c r="L137" s="80">
        <v>0.3796714285714286</v>
      </c>
      <c r="M137" s="80">
        <v>0.45560571428571434</v>
      </c>
      <c r="N137" s="79">
        <v>0.53154000000000001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6.7462356289778258E-2</v>
      </c>
      <c r="I138" s="80">
        <v>9.8938696908148549E-2</v>
      </c>
      <c r="J138" s="80">
        <v>0.13041503752651881</v>
      </c>
      <c r="K138" s="80">
        <v>0.1618913781448891</v>
      </c>
      <c r="L138" s="80">
        <v>0.19336771876325939</v>
      </c>
      <c r="M138" s="80">
        <v>0.22484405938162966</v>
      </c>
      <c r="N138" s="79">
        <v>0.2563204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>
      <c r="A155" t="s">
        <v>327</v>
      </c>
      <c r="B155" t="s">
        <v>327</v>
      </c>
      <c r="C155" t="s">
        <v>327</v>
      </c>
      <c r="D155" t="s">
        <v>327</v>
      </c>
      <c r="E155" t="s">
        <v>327</v>
      </c>
      <c r="F155" t="s">
        <v>327</v>
      </c>
      <c r="G155" t="s">
        <v>327</v>
      </c>
      <c r="H155" t="s">
        <v>327</v>
      </c>
      <c r="I155" t="s">
        <v>327</v>
      </c>
      <c r="J155" t="s">
        <v>327</v>
      </c>
      <c r="K155" t="s">
        <v>327</v>
      </c>
      <c r="L155" t="s">
        <v>327</v>
      </c>
      <c r="M155" t="s">
        <v>327</v>
      </c>
      <c r="N155" t="s">
        <v>327</v>
      </c>
      <c r="O155" t="s">
        <v>327</v>
      </c>
      <c r="P155" t="s">
        <v>327</v>
      </c>
    </row>
    <row r="156" spans="1:16" x14ac:dyDescent="0.35"/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AtkSHqOkDQbXTSRtyN726Yiik6r0P/jFV46W5pcL8VDfAGBsYK9dBwuIPiNF2f33hIl9R1cTABevtu3UGCilSw==" saltValue="hffhK6ptNmEyBoywR4qVD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0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  <pageSetUpPr fitToPage="1"/>
  </sheetPr>
  <dimension ref="A1:P165"/>
  <sheetViews>
    <sheetView showGridLines="0" zoomScale="85" zoomScaleNormal="85" workbookViewId="0">
      <pane ySplit="3" topLeftCell="A10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530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2" t="s">
        <v>531</v>
      </c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532</v>
      </c>
      <c r="C19" s="213">
        <f>SUM(G19:N19)</f>
        <v>140000</v>
      </c>
      <c r="D19" s="264"/>
      <c r="E19" s="215" t="s">
        <v>467</v>
      </c>
      <c r="F19" s="147"/>
      <c r="G19" s="153" t="s">
        <v>467</v>
      </c>
      <c r="H19" s="153">
        <v>20000</v>
      </c>
      <c r="I19" s="153">
        <v>20000</v>
      </c>
      <c r="J19" s="153">
        <v>20000</v>
      </c>
      <c r="K19" s="153">
        <v>20000</v>
      </c>
      <c r="L19" s="153">
        <v>20000</v>
      </c>
      <c r="M19" s="150">
        <v>20000</v>
      </c>
      <c r="N19" s="150">
        <v>20000</v>
      </c>
      <c r="O19" s="156"/>
    </row>
    <row r="20" spans="2:15" x14ac:dyDescent="0.35">
      <c r="B20" s="223"/>
      <c r="C20" s="216" t="s">
        <v>467</v>
      </c>
      <c r="D20" s="265"/>
      <c r="E20" s="218"/>
      <c r="F20" s="148"/>
      <c r="G20" s="154" t="s">
        <v>467</v>
      </c>
      <c r="H20" s="151" t="s">
        <v>467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223"/>
      <c r="C21" s="216" t="s">
        <v>467</v>
      </c>
      <c r="D21" s="265"/>
      <c r="E21" s="218"/>
      <c r="F21" s="148"/>
      <c r="G21" s="154" t="s">
        <v>467</v>
      </c>
      <c r="H21" s="151" t="s">
        <v>467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/>
      <c r="C22" s="216" t="s">
        <v>467</v>
      </c>
      <c r="D22" s="265"/>
      <c r="E22" s="218"/>
      <c r="F22" s="148"/>
      <c r="G22" s="153" t="s">
        <v>467</v>
      </c>
      <c r="H22" s="151" t="s">
        <v>467</v>
      </c>
      <c r="I22" s="151" t="s">
        <v>467</v>
      </c>
      <c r="J22" s="151" t="s">
        <v>467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17.827057467976669</v>
      </c>
      <c r="I90" s="111">
        <f t="shared" si="3"/>
        <v>20.383620830355557</v>
      </c>
      <c r="J90" s="111">
        <f t="shared" si="3"/>
        <v>23.331414924232217</v>
      </c>
      <c r="K90" s="111">
        <f t="shared" si="3"/>
        <v>25.873808662829802</v>
      </c>
      <c r="L90" s="111">
        <f t="shared" si="3"/>
        <v>29.112719929331547</v>
      </c>
      <c r="M90" s="111">
        <f t="shared" si="3"/>
        <v>31.650634401284112</v>
      </c>
      <c r="N90" s="111">
        <f t="shared" si="3"/>
        <v>34.188662432109375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1.5741049687511222</v>
      </c>
      <c r="I91" s="80">
        <v>2.0802723906259351</v>
      </c>
      <c r="J91" s="80">
        <v>2.5864398125007479</v>
      </c>
      <c r="K91" s="80">
        <v>3.0926072343755608</v>
      </c>
      <c r="L91" s="80">
        <v>3.5987746562503737</v>
      </c>
      <c r="M91" s="80">
        <v>4.1049420781251866</v>
      </c>
      <c r="N91" s="78">
        <v>4.6111094999999995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3.2713125008787909</v>
      </c>
      <c r="I92" s="80">
        <v>3.8999112507323255</v>
      </c>
      <c r="J92" s="80">
        <v>4.5285100005858601</v>
      </c>
      <c r="K92" s="80">
        <v>5.1571087504393951</v>
      </c>
      <c r="L92" s="80">
        <v>5.7857075002929301</v>
      </c>
      <c r="M92" s="80">
        <v>6.4143062501464643</v>
      </c>
      <c r="N92" s="79">
        <v>7.0429049999999993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2.0604525059311993</v>
      </c>
      <c r="I93" s="80">
        <v>2.7114665049426665</v>
      </c>
      <c r="J93" s="80">
        <v>3.3624805039541332</v>
      </c>
      <c r="K93" s="80">
        <v>4.0134945029655995</v>
      </c>
      <c r="L93" s="80">
        <v>4.6645085019770667</v>
      </c>
      <c r="M93" s="80">
        <v>5.315522500988533</v>
      </c>
      <c r="N93" s="80">
        <v>5.9665365000000001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1.8</v>
      </c>
      <c r="I96" s="111">
        <f t="shared" si="4"/>
        <v>2.5</v>
      </c>
      <c r="J96" s="111">
        <f t="shared" si="4"/>
        <v>3.6</v>
      </c>
      <c r="K96" s="111">
        <f t="shared" si="4"/>
        <v>4.3</v>
      </c>
      <c r="L96" s="111">
        <f t="shared" si="4"/>
        <v>5.7</v>
      </c>
      <c r="M96" s="111">
        <f t="shared" si="4"/>
        <v>6.4</v>
      </c>
      <c r="N96" s="111">
        <f t="shared" si="4"/>
        <v>7.1000000000000005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1.8</v>
      </c>
      <c r="I97" s="78">
        <v>2.5</v>
      </c>
      <c r="J97" s="78">
        <v>3.6</v>
      </c>
      <c r="K97" s="78">
        <v>4.3</v>
      </c>
      <c r="L97" s="78">
        <v>5.7</v>
      </c>
      <c r="M97" s="78">
        <v>6.4</v>
      </c>
      <c r="N97" s="78">
        <v>7.1000000000000005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/>
      <c r="H133" s="80">
        <v>0.16629219322952565</v>
      </c>
      <c r="I133" s="80">
        <v>0.19763682769127136</v>
      </c>
      <c r="J133" s="80">
        <v>0.22898146215301707</v>
      </c>
      <c r="K133" s="80">
        <v>0.2603260966147628</v>
      </c>
      <c r="L133" s="80">
        <v>0.29167073107650848</v>
      </c>
      <c r="M133" s="80">
        <v>0.32301536553825422</v>
      </c>
      <c r="N133" s="79">
        <v>0.35436000000000001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/>
      <c r="H134" s="80">
        <v>8.8806571386850148</v>
      </c>
      <c r="I134" s="80">
        <v>8.8548540392791786</v>
      </c>
      <c r="J134" s="80">
        <v>8.820281671371113</v>
      </c>
      <c r="K134" s="80">
        <v>8.7803089481839791</v>
      </c>
      <c r="L134" s="80">
        <v>8.7368537529009966</v>
      </c>
      <c r="M134" s="80">
        <v>8.6924017630688386</v>
      </c>
      <c r="N134" s="79">
        <v>8.6480633321093716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/>
      <c r="H135" s="80">
        <v>2.6576999999999996E-2</v>
      </c>
      <c r="I135" s="80">
        <v>5.3153999999999993E-2</v>
      </c>
      <c r="J135" s="80">
        <v>7.9730999999999996E-2</v>
      </c>
      <c r="K135" s="80">
        <v>0.10630799999999999</v>
      </c>
      <c r="L135" s="80">
        <v>0.13288499999999998</v>
      </c>
      <c r="M135" s="80">
        <v>0.15946199999999996</v>
      </c>
      <c r="N135" s="79">
        <v>0.18603899999999998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/>
      <c r="H136" s="80">
        <v>1.1812000000000001E-2</v>
      </c>
      <c r="I136" s="80">
        <v>2.3624000000000003E-2</v>
      </c>
      <c r="J136" s="80">
        <v>3.5436000000000002E-2</v>
      </c>
      <c r="K136" s="80">
        <v>4.7248000000000005E-2</v>
      </c>
      <c r="L136" s="80">
        <v>5.9060000000000001E-2</v>
      </c>
      <c r="M136" s="80">
        <v>7.0872000000000004E-2</v>
      </c>
      <c r="N136" s="79">
        <v>8.2684000000000007E-2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/>
      <c r="H137" s="80">
        <v>1.898357142857143E-2</v>
      </c>
      <c r="I137" s="80">
        <v>3.7967142857142859E-2</v>
      </c>
      <c r="J137" s="80">
        <v>5.6950714285714278E-2</v>
      </c>
      <c r="K137" s="80">
        <v>7.5934285714285718E-2</v>
      </c>
      <c r="L137" s="80">
        <v>9.4917857142857151E-2</v>
      </c>
      <c r="M137" s="80">
        <v>0.11390142857142858</v>
      </c>
      <c r="N137" s="79">
        <v>0.132885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/>
      <c r="H138" s="80">
        <v>1.6865589072444565E-2</v>
      </c>
      <c r="I138" s="80">
        <v>2.4734674227037137E-2</v>
      </c>
      <c r="J138" s="80">
        <v>3.2603759381629703E-2</v>
      </c>
      <c r="K138" s="80">
        <v>4.0472844536222276E-2</v>
      </c>
      <c r="L138" s="80">
        <v>4.8341929690814849E-2</v>
      </c>
      <c r="M138" s="80">
        <v>5.6211014845407414E-2</v>
      </c>
      <c r="N138" s="79">
        <v>6.4080100000000001E-2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/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>
      <c r="A155" t="s">
        <v>327</v>
      </c>
      <c r="B155" t="s">
        <v>327</v>
      </c>
      <c r="C155" t="s">
        <v>327</v>
      </c>
      <c r="D155" t="s">
        <v>327</v>
      </c>
      <c r="E155" t="s">
        <v>327</v>
      </c>
      <c r="F155" t="s">
        <v>327</v>
      </c>
      <c r="G155" t="s">
        <v>327</v>
      </c>
      <c r="H155" t="s">
        <v>327</v>
      </c>
      <c r="I155" t="s">
        <v>327</v>
      </c>
      <c r="J155" t="s">
        <v>327</v>
      </c>
      <c r="K155" t="s">
        <v>327</v>
      </c>
      <c r="L155" t="s">
        <v>327</v>
      </c>
      <c r="M155" t="s">
        <v>327</v>
      </c>
      <c r="N155" t="s">
        <v>327</v>
      </c>
      <c r="O155" t="s">
        <v>327</v>
      </c>
      <c r="P155" t="s">
        <v>327</v>
      </c>
    </row>
    <row r="156" spans="1:16" x14ac:dyDescent="0.35"/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hz6MSaTBGzxTpehx5qAl38cy7o34E/3JLoY+MB5jJxOp9a6ayOp2yqeavTtsgA/x4sCvnc7AvfPm7h9C+7XixA==" saltValue="RC2u88kPcXDEqNkmvYE/v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100-000000000000}">
      <formula1>Municípios</formula1>
    </dataValidation>
  </dataValidations>
  <pageMargins left="0.7" right="0.7" top="0.75" bottom="0.75" header="0.3" footer="0.3"/>
  <pageSetup paperSize="9" scale="35" fitToHeight="0" orientation="portrait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  <pageSetUpPr fitToPage="1"/>
  </sheetPr>
  <dimension ref="A1:P165"/>
  <sheetViews>
    <sheetView showGridLines="0" zoomScale="85" zoomScaleNormal="85" workbookViewId="0">
      <pane ySplit="3" topLeftCell="A9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533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534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535</v>
      </c>
      <c r="C19" s="213">
        <f>SUM(G19:N19)</f>
        <v>129890</v>
      </c>
      <c r="D19" s="214"/>
      <c r="E19" s="215" t="s">
        <v>467</v>
      </c>
      <c r="F19" s="147"/>
      <c r="G19" s="153" t="s">
        <v>467</v>
      </c>
      <c r="H19" s="153">
        <v>29520</v>
      </c>
      <c r="I19" s="153">
        <v>26570</v>
      </c>
      <c r="J19" s="153">
        <v>23620</v>
      </c>
      <c r="K19" s="153">
        <v>20660</v>
      </c>
      <c r="L19" s="153">
        <v>17710</v>
      </c>
      <c r="M19" s="150">
        <v>8860</v>
      </c>
      <c r="N19" s="150">
        <v>2950</v>
      </c>
      <c r="O19" s="156"/>
    </row>
    <row r="20" spans="2:15" x14ac:dyDescent="0.35">
      <c r="B20" s="223"/>
      <c r="C20" s="216" t="s">
        <v>467</v>
      </c>
      <c r="D20" s="217"/>
      <c r="E20" s="218"/>
      <c r="F20" s="148"/>
      <c r="G20" s="154" t="s">
        <v>467</v>
      </c>
      <c r="H20" s="151" t="s">
        <v>467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223"/>
      <c r="C21" s="216" t="s">
        <v>467</v>
      </c>
      <c r="D21" s="217"/>
      <c r="E21" s="218"/>
      <c r="F21" s="148"/>
      <c r="G21" s="154" t="s">
        <v>467</v>
      </c>
      <c r="H21" s="151" t="s">
        <v>467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/>
      <c r="C22" s="216" t="s">
        <v>467</v>
      </c>
      <c r="D22" s="217"/>
      <c r="E22" s="218"/>
      <c r="F22" s="148"/>
      <c r="G22" s="153" t="s">
        <v>467</v>
      </c>
      <c r="H22" s="151" t="s">
        <v>467</v>
      </c>
      <c r="I22" s="151" t="s">
        <v>467</v>
      </c>
      <c r="J22" s="151" t="s">
        <v>467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17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17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17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17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17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17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17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17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17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17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17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17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17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17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17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17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17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17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17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17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20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17.827057467976669</v>
      </c>
      <c r="I90" s="111">
        <f t="shared" si="3"/>
        <v>20.383620830355557</v>
      </c>
      <c r="J90" s="111">
        <f t="shared" si="3"/>
        <v>23.331414924232217</v>
      </c>
      <c r="K90" s="111">
        <f t="shared" si="3"/>
        <v>25.873808662829802</v>
      </c>
      <c r="L90" s="111">
        <f t="shared" si="3"/>
        <v>29.112719929331547</v>
      </c>
      <c r="M90" s="111">
        <f t="shared" si="3"/>
        <v>31.650634401284112</v>
      </c>
      <c r="N90" s="111">
        <f t="shared" si="3"/>
        <v>34.188662432109375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1.5741049687511222</v>
      </c>
      <c r="I91" s="80">
        <v>2.0802723906259351</v>
      </c>
      <c r="J91" s="80">
        <v>2.5864398125007479</v>
      </c>
      <c r="K91" s="80">
        <v>3.0926072343755608</v>
      </c>
      <c r="L91" s="80">
        <v>3.5987746562503737</v>
      </c>
      <c r="M91" s="80">
        <v>4.1049420781251866</v>
      </c>
      <c r="N91" s="78">
        <v>4.6111094999999995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3.2713125008787909</v>
      </c>
      <c r="I92" s="80">
        <v>3.8999112507323255</v>
      </c>
      <c r="J92" s="80">
        <v>4.5285100005858601</v>
      </c>
      <c r="K92" s="80">
        <v>5.1571087504393951</v>
      </c>
      <c r="L92" s="80">
        <v>5.7857075002929301</v>
      </c>
      <c r="M92" s="80">
        <v>6.4143062501464643</v>
      </c>
      <c r="N92" s="79">
        <v>7.0429049999999993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2.0604525059311993</v>
      </c>
      <c r="I93" s="80">
        <v>2.7114665049426665</v>
      </c>
      <c r="J93" s="80">
        <v>3.3624805039541332</v>
      </c>
      <c r="K93" s="80">
        <v>4.0134945029655995</v>
      </c>
      <c r="L93" s="80">
        <v>4.6645085019770667</v>
      </c>
      <c r="M93" s="80">
        <v>5.315522500988533</v>
      </c>
      <c r="N93" s="80">
        <v>5.9665365000000001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1.8</v>
      </c>
      <c r="I96" s="111">
        <f t="shared" si="4"/>
        <v>2.5</v>
      </c>
      <c r="J96" s="111">
        <f t="shared" si="4"/>
        <v>3.6</v>
      </c>
      <c r="K96" s="111">
        <f t="shared" si="4"/>
        <v>4.3</v>
      </c>
      <c r="L96" s="111">
        <f t="shared" si="4"/>
        <v>5.7</v>
      </c>
      <c r="M96" s="111">
        <f t="shared" si="4"/>
        <v>6.4</v>
      </c>
      <c r="N96" s="111">
        <f t="shared" si="4"/>
        <v>7.1000000000000005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1.8</v>
      </c>
      <c r="I97" s="78">
        <v>2.5</v>
      </c>
      <c r="J97" s="78">
        <v>3.6</v>
      </c>
      <c r="K97" s="78">
        <v>4.3</v>
      </c>
      <c r="L97" s="78">
        <v>5.7</v>
      </c>
      <c r="M97" s="78">
        <v>6.4</v>
      </c>
      <c r="N97" s="78">
        <v>7.1000000000000005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0.16629219322952565</v>
      </c>
      <c r="I133" s="80">
        <v>0.19763682769127136</v>
      </c>
      <c r="J133" s="80">
        <v>0.22898146215301707</v>
      </c>
      <c r="K133" s="80">
        <v>0.2603260966147628</v>
      </c>
      <c r="L133" s="80">
        <v>0.29167073107650848</v>
      </c>
      <c r="M133" s="80">
        <v>0.32301536553825422</v>
      </c>
      <c r="N133" s="79">
        <v>0.35436000000000001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8.8806571386850148</v>
      </c>
      <c r="I134" s="80">
        <v>8.8548540392791786</v>
      </c>
      <c r="J134" s="80">
        <v>8.820281671371113</v>
      </c>
      <c r="K134" s="80">
        <v>8.7803089481839791</v>
      </c>
      <c r="L134" s="80">
        <v>8.7368537529009966</v>
      </c>
      <c r="M134" s="80">
        <v>8.6924017630688386</v>
      </c>
      <c r="N134" s="79">
        <v>8.6480633321093716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2.6576999999999996E-2</v>
      </c>
      <c r="I135" s="80">
        <v>5.3153999999999993E-2</v>
      </c>
      <c r="J135" s="80">
        <v>7.9730999999999996E-2</v>
      </c>
      <c r="K135" s="80">
        <v>0.10630799999999999</v>
      </c>
      <c r="L135" s="80">
        <v>0.13288499999999998</v>
      </c>
      <c r="M135" s="80">
        <v>0.15946199999999996</v>
      </c>
      <c r="N135" s="79">
        <v>0.18603899999999998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1.1812000000000001E-2</v>
      </c>
      <c r="I136" s="80">
        <v>2.3624000000000003E-2</v>
      </c>
      <c r="J136" s="80">
        <v>3.5436000000000002E-2</v>
      </c>
      <c r="K136" s="80">
        <v>4.7248000000000005E-2</v>
      </c>
      <c r="L136" s="80">
        <v>5.9060000000000001E-2</v>
      </c>
      <c r="M136" s="80">
        <v>7.0872000000000004E-2</v>
      </c>
      <c r="N136" s="79">
        <v>8.2684000000000007E-2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1.898357142857143E-2</v>
      </c>
      <c r="I137" s="80">
        <v>3.7967142857142859E-2</v>
      </c>
      <c r="J137" s="80">
        <v>5.6950714285714278E-2</v>
      </c>
      <c r="K137" s="80">
        <v>7.5934285714285718E-2</v>
      </c>
      <c r="L137" s="80">
        <v>9.4917857142857151E-2</v>
      </c>
      <c r="M137" s="80">
        <v>0.11390142857142858</v>
      </c>
      <c r="N137" s="79">
        <v>0.132885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1.6865589072444565E-2</v>
      </c>
      <c r="I138" s="80">
        <v>2.4734674227037137E-2</v>
      </c>
      <c r="J138" s="80">
        <v>3.2603759381629703E-2</v>
      </c>
      <c r="K138" s="80">
        <v>4.0472844536222276E-2</v>
      </c>
      <c r="L138" s="80">
        <v>4.8341929690814849E-2</v>
      </c>
      <c r="M138" s="80">
        <v>5.6211014845407414E-2</v>
      </c>
      <c r="N138" s="79">
        <v>6.4080100000000001E-2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GV/SQpHuyS4+y06mHSiqxNosYYDqoWBhG6RdkMr/btRh0K5rbqqMUujxL/U/TbX7mDAniXghE72ClKlwcBrCLQ==" saltValue="Hg1LtIIhdJscEgk+LMn54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200-000000000000}">
      <formula1>Municípios</formula1>
    </dataValidation>
  </dataValidations>
  <pageMargins left="0.7" right="0.7" top="0.75" bottom="0.75" header="0.3" footer="0.3"/>
  <pageSetup paperSize="9" scale="35" fitToHeight="0" orientation="portrait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/>
    <pageSetUpPr fitToPage="1"/>
  </sheetPr>
  <dimension ref="A1:P165"/>
  <sheetViews>
    <sheetView showGridLines="0" topLeftCell="B1" zoomScale="85" zoomScaleNormal="85" workbookViewId="0">
      <pane ySplit="3" topLeftCell="A91" activePane="bottomLeft" state="frozen"/>
      <selection activeCell="C157" sqref="C157"/>
      <selection pane="bottomLeft" activeCell="B8" sqref="B8:O14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536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7" t="s">
        <v>537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9"/>
    </row>
    <row r="9" spans="2:15" x14ac:dyDescent="0.35">
      <c r="B9" s="377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9"/>
    </row>
    <row r="10" spans="2:15" x14ac:dyDescent="0.35">
      <c r="B10" s="377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9"/>
    </row>
    <row r="11" spans="2:15" x14ac:dyDescent="0.35">
      <c r="B11" s="377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9"/>
    </row>
    <row r="12" spans="2:15" x14ac:dyDescent="0.35"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9"/>
    </row>
    <row r="13" spans="2:15" x14ac:dyDescent="0.35">
      <c r="B13" s="377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9"/>
    </row>
    <row r="14" spans="2:15" x14ac:dyDescent="0.35">
      <c r="B14" s="377"/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9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 t="s">
        <v>538</v>
      </c>
      <c r="C19" s="213">
        <f>SUM(G19:N19)</f>
        <v>28920</v>
      </c>
      <c r="D19" s="264"/>
      <c r="E19" s="215" t="s">
        <v>467</v>
      </c>
      <c r="F19" s="147"/>
      <c r="G19" s="153" t="s">
        <v>467</v>
      </c>
      <c r="H19" s="153">
        <v>6150</v>
      </c>
      <c r="I19" s="153">
        <v>5540</v>
      </c>
      <c r="J19" s="153">
        <v>4920</v>
      </c>
      <c r="K19" s="153">
        <v>4310</v>
      </c>
      <c r="L19" s="153">
        <v>3690</v>
      </c>
      <c r="M19" s="150">
        <v>3080</v>
      </c>
      <c r="N19" s="150">
        <v>1230</v>
      </c>
      <c r="O19" s="156"/>
    </row>
    <row r="20" spans="2:15" x14ac:dyDescent="0.35">
      <c r="B20" s="223"/>
      <c r="C20" s="216" t="s">
        <v>467</v>
      </c>
      <c r="D20" s="265"/>
      <c r="E20" s="218"/>
      <c r="F20" s="148"/>
      <c r="G20" s="154" t="s">
        <v>467</v>
      </c>
      <c r="H20" s="151" t="s">
        <v>467</v>
      </c>
      <c r="I20" s="151" t="s">
        <v>467</v>
      </c>
      <c r="J20" s="151" t="s">
        <v>467</v>
      </c>
      <c r="K20" s="151" t="s">
        <v>467</v>
      </c>
      <c r="L20" s="151" t="s">
        <v>467</v>
      </c>
      <c r="M20" s="151" t="s">
        <v>467</v>
      </c>
      <c r="N20" s="151" t="s">
        <v>467</v>
      </c>
      <c r="O20" s="157"/>
    </row>
    <row r="21" spans="2:15" x14ac:dyDescent="0.35">
      <c r="B21" s="223"/>
      <c r="C21" s="216" t="s">
        <v>467</v>
      </c>
      <c r="D21" s="265"/>
      <c r="E21" s="218"/>
      <c r="F21" s="148"/>
      <c r="G21" s="154" t="s">
        <v>467</v>
      </c>
      <c r="H21" s="151" t="s">
        <v>467</v>
      </c>
      <c r="I21" s="151" t="s">
        <v>467</v>
      </c>
      <c r="J21" s="151" t="s">
        <v>467</v>
      </c>
      <c r="K21" s="151" t="s">
        <v>467</v>
      </c>
      <c r="L21" s="151" t="s">
        <v>467</v>
      </c>
      <c r="M21" s="151" t="s">
        <v>467</v>
      </c>
      <c r="N21" s="151" t="s">
        <v>467</v>
      </c>
      <c r="O21" s="157"/>
    </row>
    <row r="22" spans="2:15" x14ac:dyDescent="0.35">
      <c r="B22" s="223"/>
      <c r="C22" s="216" t="s">
        <v>467</v>
      </c>
      <c r="D22" s="265"/>
      <c r="E22" s="218"/>
      <c r="F22" s="148"/>
      <c r="G22" s="153" t="s">
        <v>467</v>
      </c>
      <c r="H22" s="151" t="s">
        <v>467</v>
      </c>
      <c r="I22" s="151" t="s">
        <v>467</v>
      </c>
      <c r="J22" s="151" t="s">
        <v>467</v>
      </c>
      <c r="K22" s="151" t="s">
        <v>467</v>
      </c>
      <c r="L22" s="151" t="s">
        <v>467</v>
      </c>
      <c r="M22" s="151" t="s">
        <v>467</v>
      </c>
      <c r="N22" s="151" t="s">
        <v>467</v>
      </c>
      <c r="O22" s="157"/>
    </row>
    <row r="23" spans="2:15" x14ac:dyDescent="0.35">
      <c r="B23" s="223"/>
      <c r="C23" s="216" t="s">
        <v>467</v>
      </c>
      <c r="D23" s="265"/>
      <c r="E23" s="218"/>
      <c r="F23" s="148"/>
      <c r="G23" s="154" t="s">
        <v>467</v>
      </c>
      <c r="H23" s="151" t="s">
        <v>467</v>
      </c>
      <c r="I23" s="151" t="s">
        <v>467</v>
      </c>
      <c r="J23" s="151" t="s">
        <v>467</v>
      </c>
      <c r="K23" s="151" t="s">
        <v>467</v>
      </c>
      <c r="L23" s="151" t="s">
        <v>467</v>
      </c>
      <c r="M23" s="151" t="s">
        <v>467</v>
      </c>
      <c r="N23" s="151" t="s">
        <v>467</v>
      </c>
      <c r="O23" s="157"/>
    </row>
    <row r="24" spans="2:15" x14ac:dyDescent="0.35">
      <c r="B24" s="223"/>
      <c r="C24" s="216" t="s">
        <v>467</v>
      </c>
      <c r="D24" s="265"/>
      <c r="E24" s="218"/>
      <c r="F24" s="148"/>
      <c r="G24" s="154" t="s">
        <v>467</v>
      </c>
      <c r="H24" s="151" t="s">
        <v>467</v>
      </c>
      <c r="I24" s="151" t="s">
        <v>467</v>
      </c>
      <c r="J24" s="151" t="s">
        <v>467</v>
      </c>
      <c r="K24" s="151" t="s">
        <v>467</v>
      </c>
      <c r="L24" s="151" t="s">
        <v>467</v>
      </c>
      <c r="M24" s="151" t="s">
        <v>467</v>
      </c>
      <c r="N24" s="151" t="s">
        <v>467</v>
      </c>
      <c r="O24" s="157"/>
    </row>
    <row r="25" spans="2:15" x14ac:dyDescent="0.35">
      <c r="B25" s="223"/>
      <c r="C25" s="216" t="s">
        <v>467</v>
      </c>
      <c r="D25" s="265"/>
      <c r="E25" s="218"/>
      <c r="F25" s="148"/>
      <c r="G25" s="154" t="s">
        <v>467</v>
      </c>
      <c r="H25" s="151" t="s">
        <v>467</v>
      </c>
      <c r="I25" s="151" t="s">
        <v>467</v>
      </c>
      <c r="J25" s="151" t="s">
        <v>467</v>
      </c>
      <c r="K25" s="151" t="s">
        <v>467</v>
      </c>
      <c r="L25" s="151" t="s">
        <v>467</v>
      </c>
      <c r="M25" s="151" t="s">
        <v>467</v>
      </c>
      <c r="N25" s="151" t="s">
        <v>467</v>
      </c>
      <c r="O25" s="157"/>
    </row>
    <row r="26" spans="2:15" x14ac:dyDescent="0.35">
      <c r="B26" s="223"/>
      <c r="C26" s="216" t="s">
        <v>467</v>
      </c>
      <c r="D26" s="265"/>
      <c r="E26" s="218"/>
      <c r="F26" s="148"/>
      <c r="G26" s="154" t="s">
        <v>467</v>
      </c>
      <c r="H26" s="151" t="s">
        <v>467</v>
      </c>
      <c r="I26" s="151" t="s">
        <v>467</v>
      </c>
      <c r="J26" s="151" t="s">
        <v>467</v>
      </c>
      <c r="K26" s="151" t="s">
        <v>467</v>
      </c>
      <c r="L26" s="151" t="s">
        <v>467</v>
      </c>
      <c r="M26" s="151" t="s">
        <v>467</v>
      </c>
      <c r="N26" s="151" t="s">
        <v>467</v>
      </c>
      <c r="O26" s="157"/>
    </row>
    <row r="27" spans="2:15" x14ac:dyDescent="0.35">
      <c r="B27" s="223"/>
      <c r="C27" s="216" t="s">
        <v>467</v>
      </c>
      <c r="D27" s="265"/>
      <c r="E27" s="218"/>
      <c r="F27" s="148"/>
      <c r="G27" s="154" t="s">
        <v>467</v>
      </c>
      <c r="H27" s="151" t="s">
        <v>467</v>
      </c>
      <c r="I27" s="151" t="s">
        <v>467</v>
      </c>
      <c r="J27" s="151" t="s">
        <v>467</v>
      </c>
      <c r="K27" s="151" t="s">
        <v>467</v>
      </c>
      <c r="L27" s="151" t="s">
        <v>467</v>
      </c>
      <c r="M27" s="151" t="s">
        <v>467</v>
      </c>
      <c r="N27" s="151" t="s">
        <v>467</v>
      </c>
      <c r="O27" s="157"/>
    </row>
    <row r="28" spans="2:15" x14ac:dyDescent="0.35">
      <c r="B28" s="223"/>
      <c r="C28" s="216" t="s">
        <v>467</v>
      </c>
      <c r="D28" s="265"/>
      <c r="E28" s="218"/>
      <c r="F28" s="148"/>
      <c r="G28" s="154" t="s">
        <v>467</v>
      </c>
      <c r="H28" s="151" t="s">
        <v>467</v>
      </c>
      <c r="I28" s="151" t="s">
        <v>467</v>
      </c>
      <c r="J28" s="151" t="s">
        <v>467</v>
      </c>
      <c r="K28" s="151" t="s">
        <v>467</v>
      </c>
      <c r="L28" s="151" t="s">
        <v>467</v>
      </c>
      <c r="M28" s="151" t="s">
        <v>467</v>
      </c>
      <c r="N28" s="151" t="s">
        <v>467</v>
      </c>
      <c r="O28" s="157"/>
    </row>
    <row r="29" spans="2:15" x14ac:dyDescent="0.35">
      <c r="B29" s="223"/>
      <c r="C29" s="216" t="s">
        <v>467</v>
      </c>
      <c r="D29" s="265"/>
      <c r="E29" s="218"/>
      <c r="F29" s="148"/>
      <c r="G29" s="154" t="s">
        <v>467</v>
      </c>
      <c r="H29" s="151" t="s">
        <v>467</v>
      </c>
      <c r="I29" s="151" t="s">
        <v>467</v>
      </c>
      <c r="J29" s="151" t="s">
        <v>467</v>
      </c>
      <c r="K29" s="151" t="s">
        <v>467</v>
      </c>
      <c r="L29" s="151" t="s">
        <v>467</v>
      </c>
      <c r="M29" s="151" t="s">
        <v>467</v>
      </c>
      <c r="N29" s="151" t="s">
        <v>467</v>
      </c>
      <c r="O29" s="157"/>
    </row>
    <row r="30" spans="2:15" x14ac:dyDescent="0.35">
      <c r="B30" s="223"/>
      <c r="C30" s="216" t="s">
        <v>467</v>
      </c>
      <c r="D30" s="265"/>
      <c r="E30" s="218"/>
      <c r="F30" s="148"/>
      <c r="G30" s="154" t="s">
        <v>467</v>
      </c>
      <c r="H30" s="151" t="s">
        <v>467</v>
      </c>
      <c r="I30" s="151" t="s">
        <v>467</v>
      </c>
      <c r="J30" s="151" t="s">
        <v>467</v>
      </c>
      <c r="K30" s="151" t="s">
        <v>467</v>
      </c>
      <c r="L30" s="151" t="s">
        <v>467</v>
      </c>
      <c r="M30" s="151" t="s">
        <v>467</v>
      </c>
      <c r="N30" s="151" t="s">
        <v>467</v>
      </c>
      <c r="O30" s="157"/>
    </row>
    <row r="31" spans="2:15" x14ac:dyDescent="0.35">
      <c r="B31" s="223"/>
      <c r="C31" s="216" t="s">
        <v>467</v>
      </c>
      <c r="D31" s="265"/>
      <c r="E31" s="218"/>
      <c r="F31" s="148"/>
      <c r="G31" s="154" t="s">
        <v>467</v>
      </c>
      <c r="H31" s="151" t="s">
        <v>467</v>
      </c>
      <c r="I31" s="151" t="s">
        <v>467</v>
      </c>
      <c r="J31" s="151" t="s">
        <v>467</v>
      </c>
      <c r="K31" s="151" t="s">
        <v>467</v>
      </c>
      <c r="L31" s="151" t="s">
        <v>467</v>
      </c>
      <c r="M31" s="151" t="s">
        <v>467</v>
      </c>
      <c r="N31" s="151" t="s">
        <v>467</v>
      </c>
      <c r="O31" s="157"/>
    </row>
    <row r="32" spans="2:15" x14ac:dyDescent="0.35">
      <c r="B32" s="223"/>
      <c r="C32" s="216" t="s">
        <v>467</v>
      </c>
      <c r="D32" s="265"/>
      <c r="E32" s="218"/>
      <c r="F32" s="148"/>
      <c r="G32" s="154" t="s">
        <v>467</v>
      </c>
      <c r="H32" s="151" t="s">
        <v>467</v>
      </c>
      <c r="I32" s="151" t="s">
        <v>467</v>
      </c>
      <c r="J32" s="151" t="s">
        <v>467</v>
      </c>
      <c r="K32" s="151" t="s">
        <v>467</v>
      </c>
      <c r="L32" s="151" t="s">
        <v>467</v>
      </c>
      <c r="M32" s="151" t="s">
        <v>467</v>
      </c>
      <c r="N32" s="151" t="s">
        <v>467</v>
      </c>
      <c r="O32" s="157"/>
    </row>
    <row r="33" spans="2:15" x14ac:dyDescent="0.35">
      <c r="B33" s="223"/>
      <c r="C33" s="216" t="s">
        <v>467</v>
      </c>
      <c r="D33" s="265"/>
      <c r="E33" s="218"/>
      <c r="F33" s="148"/>
      <c r="G33" s="154" t="s">
        <v>467</v>
      </c>
      <c r="H33" s="151" t="s">
        <v>467</v>
      </c>
      <c r="I33" s="151" t="s">
        <v>467</v>
      </c>
      <c r="J33" s="151" t="s">
        <v>467</v>
      </c>
      <c r="K33" s="151" t="s">
        <v>467</v>
      </c>
      <c r="L33" s="151" t="s">
        <v>467</v>
      </c>
      <c r="M33" s="151" t="s">
        <v>467</v>
      </c>
      <c r="N33" s="151" t="s">
        <v>467</v>
      </c>
      <c r="O33" s="157"/>
    </row>
    <row r="34" spans="2:15" x14ac:dyDescent="0.35">
      <c r="B34" s="223"/>
      <c r="C34" s="216" t="s">
        <v>467</v>
      </c>
      <c r="D34" s="265"/>
      <c r="E34" s="218"/>
      <c r="F34" s="148"/>
      <c r="G34" s="154" t="s">
        <v>467</v>
      </c>
      <c r="H34" s="151" t="s">
        <v>467</v>
      </c>
      <c r="I34" s="151" t="s">
        <v>467</v>
      </c>
      <c r="J34" s="151" t="s">
        <v>467</v>
      </c>
      <c r="K34" s="151" t="s">
        <v>467</v>
      </c>
      <c r="L34" s="151" t="s">
        <v>467</v>
      </c>
      <c r="M34" s="151" t="s">
        <v>467</v>
      </c>
      <c r="N34" s="151" t="s">
        <v>467</v>
      </c>
      <c r="O34" s="157"/>
    </row>
    <row r="35" spans="2:15" x14ac:dyDescent="0.35">
      <c r="B35" s="223"/>
      <c r="C35" s="216" t="s">
        <v>467</v>
      </c>
      <c r="D35" s="265"/>
      <c r="E35" s="218"/>
      <c r="F35" s="148"/>
      <c r="G35" s="154" t="s">
        <v>467</v>
      </c>
      <c r="H35" s="151" t="s">
        <v>467</v>
      </c>
      <c r="I35" s="151" t="s">
        <v>467</v>
      </c>
      <c r="J35" s="151" t="s">
        <v>467</v>
      </c>
      <c r="K35" s="151" t="s">
        <v>467</v>
      </c>
      <c r="L35" s="151" t="s">
        <v>467</v>
      </c>
      <c r="M35" s="151" t="s">
        <v>467</v>
      </c>
      <c r="N35" s="151" t="s">
        <v>467</v>
      </c>
      <c r="O35" s="157"/>
    </row>
    <row r="36" spans="2:15" x14ac:dyDescent="0.35">
      <c r="B36" s="223"/>
      <c r="C36" s="216" t="s">
        <v>467</v>
      </c>
      <c r="D36" s="265"/>
      <c r="E36" s="218"/>
      <c r="F36" s="148"/>
      <c r="G36" s="154" t="s">
        <v>467</v>
      </c>
      <c r="H36" s="151" t="s">
        <v>467</v>
      </c>
      <c r="I36" s="151" t="s">
        <v>467</v>
      </c>
      <c r="J36" s="151" t="s">
        <v>467</v>
      </c>
      <c r="K36" s="151" t="s">
        <v>467</v>
      </c>
      <c r="L36" s="151" t="s">
        <v>467</v>
      </c>
      <c r="M36" s="151" t="s">
        <v>467</v>
      </c>
      <c r="N36" s="151" t="s">
        <v>467</v>
      </c>
      <c r="O36" s="157"/>
    </row>
    <row r="37" spans="2:15" x14ac:dyDescent="0.35">
      <c r="B37" s="223"/>
      <c r="C37" s="216" t="s">
        <v>467</v>
      </c>
      <c r="D37" s="265"/>
      <c r="E37" s="218"/>
      <c r="F37" s="148"/>
      <c r="G37" s="154" t="s">
        <v>467</v>
      </c>
      <c r="H37" s="151" t="s">
        <v>467</v>
      </c>
      <c r="I37" s="151" t="s">
        <v>467</v>
      </c>
      <c r="J37" s="151" t="s">
        <v>467</v>
      </c>
      <c r="K37" s="151" t="s">
        <v>467</v>
      </c>
      <c r="L37" s="151" t="s">
        <v>467</v>
      </c>
      <c r="M37" s="151" t="s">
        <v>467</v>
      </c>
      <c r="N37" s="151" t="s">
        <v>467</v>
      </c>
      <c r="O37" s="157"/>
    </row>
    <row r="38" spans="2:15" x14ac:dyDescent="0.35">
      <c r="B38" s="223"/>
      <c r="C38" s="216" t="s">
        <v>467</v>
      </c>
      <c r="D38" s="265"/>
      <c r="E38" s="218"/>
      <c r="F38" s="148"/>
      <c r="G38" s="154" t="s">
        <v>467</v>
      </c>
      <c r="H38" s="151" t="s">
        <v>467</v>
      </c>
      <c r="I38" s="151" t="s">
        <v>467</v>
      </c>
      <c r="J38" s="151" t="s">
        <v>467</v>
      </c>
      <c r="K38" s="151" t="s">
        <v>467</v>
      </c>
      <c r="L38" s="151" t="s">
        <v>467</v>
      </c>
      <c r="M38" s="151" t="s">
        <v>467</v>
      </c>
      <c r="N38" s="151" t="s">
        <v>467</v>
      </c>
      <c r="O38" s="157"/>
    </row>
    <row r="39" spans="2:15" x14ac:dyDescent="0.35">
      <c r="B39" s="223"/>
      <c r="C39" s="216" t="s">
        <v>467</v>
      </c>
      <c r="D39" s="265"/>
      <c r="E39" s="218"/>
      <c r="F39" s="148"/>
      <c r="G39" s="154" t="s">
        <v>467</v>
      </c>
      <c r="H39" s="151" t="s">
        <v>467</v>
      </c>
      <c r="I39" s="151" t="s">
        <v>467</v>
      </c>
      <c r="J39" s="151" t="s">
        <v>467</v>
      </c>
      <c r="K39" s="151" t="s">
        <v>467</v>
      </c>
      <c r="L39" s="151" t="s">
        <v>467</v>
      </c>
      <c r="M39" s="151" t="s">
        <v>467</v>
      </c>
      <c r="N39" s="151" t="s">
        <v>467</v>
      </c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17.827057467976669</v>
      </c>
      <c r="I90" s="111">
        <f t="shared" si="3"/>
        <v>20.383620830355557</v>
      </c>
      <c r="J90" s="111">
        <f t="shared" si="3"/>
        <v>23.331414924232217</v>
      </c>
      <c r="K90" s="111">
        <f t="shared" si="3"/>
        <v>25.873808662829802</v>
      </c>
      <c r="L90" s="111">
        <f t="shared" si="3"/>
        <v>29.112719929331547</v>
      </c>
      <c r="M90" s="111">
        <f t="shared" si="3"/>
        <v>31.650634401284112</v>
      </c>
      <c r="N90" s="111">
        <f t="shared" si="3"/>
        <v>34.188662432109375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/>
      <c r="H91" s="80">
        <v>1.5741049687511222</v>
      </c>
      <c r="I91" s="80">
        <v>2.0802723906259351</v>
      </c>
      <c r="J91" s="80">
        <v>2.5864398125007479</v>
      </c>
      <c r="K91" s="80">
        <v>3.0926072343755608</v>
      </c>
      <c r="L91" s="80">
        <v>3.5987746562503737</v>
      </c>
      <c r="M91" s="80">
        <v>4.1049420781251866</v>
      </c>
      <c r="N91" s="78">
        <v>4.6111094999999995</v>
      </c>
      <c r="O91" s="114"/>
    </row>
    <row r="92" spans="2:15" s="1" customFormat="1" x14ac:dyDescent="0.35">
      <c r="B92" s="5" t="s">
        <v>362</v>
      </c>
      <c r="C92"/>
      <c r="D92"/>
      <c r="E92"/>
      <c r="F92"/>
      <c r="G92" s="80"/>
      <c r="H92" s="80">
        <v>3.2713125008787909</v>
      </c>
      <c r="I92" s="80">
        <v>3.8999112507323255</v>
      </c>
      <c r="J92" s="80">
        <v>4.5285100005858601</v>
      </c>
      <c r="K92" s="80">
        <v>5.1571087504393951</v>
      </c>
      <c r="L92" s="80">
        <v>5.7857075002929301</v>
      </c>
      <c r="M92" s="80">
        <v>6.4143062501464643</v>
      </c>
      <c r="N92" s="79">
        <v>7.0429049999999993</v>
      </c>
      <c r="O92" s="116"/>
    </row>
    <row r="93" spans="2:15" s="1" customFormat="1" x14ac:dyDescent="0.35">
      <c r="B93" s="5" t="s">
        <v>363</v>
      </c>
      <c r="C93"/>
      <c r="D93"/>
      <c r="E93"/>
      <c r="F93"/>
      <c r="G93" s="80"/>
      <c r="H93" s="80">
        <v>2.0604525059311993</v>
      </c>
      <c r="I93" s="80">
        <v>2.7114665049426665</v>
      </c>
      <c r="J93" s="80">
        <v>3.3624805039541332</v>
      </c>
      <c r="K93" s="80">
        <v>4.0134945029655995</v>
      </c>
      <c r="L93" s="80">
        <v>4.6645085019770667</v>
      </c>
      <c r="M93" s="80">
        <v>5.315522500988533</v>
      </c>
      <c r="N93" s="80">
        <v>5.9665365000000001</v>
      </c>
      <c r="O93" s="118"/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1.8</v>
      </c>
      <c r="I96" s="111">
        <f t="shared" si="4"/>
        <v>2.5</v>
      </c>
      <c r="J96" s="111">
        <f t="shared" si="4"/>
        <v>3.6</v>
      </c>
      <c r="K96" s="111">
        <f t="shared" si="4"/>
        <v>4.3</v>
      </c>
      <c r="L96" s="111">
        <f t="shared" si="4"/>
        <v>5.7</v>
      </c>
      <c r="M96" s="111">
        <f t="shared" si="4"/>
        <v>6.4</v>
      </c>
      <c r="N96" s="111">
        <f t="shared" si="4"/>
        <v>7.1000000000000005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/>
      <c r="H97" s="78">
        <v>1.8</v>
      </c>
      <c r="I97" s="78">
        <v>2.5</v>
      </c>
      <c r="J97" s="78">
        <v>3.6</v>
      </c>
      <c r="K97" s="78">
        <v>4.3</v>
      </c>
      <c r="L97" s="78">
        <v>5.7</v>
      </c>
      <c r="M97" s="78">
        <v>6.4</v>
      </c>
      <c r="N97" s="78">
        <v>7.1000000000000005</v>
      </c>
      <c r="O97" s="114"/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0.16629219322952565</v>
      </c>
      <c r="I133" s="80">
        <v>0.19763682769127136</v>
      </c>
      <c r="J133" s="80">
        <v>0.22898146215301707</v>
      </c>
      <c r="K133" s="80">
        <v>0.2603260966147628</v>
      </c>
      <c r="L133" s="80">
        <v>0.29167073107650848</v>
      </c>
      <c r="M133" s="80">
        <v>0.32301536553825422</v>
      </c>
      <c r="N133" s="79">
        <v>0.35436000000000001</v>
      </c>
      <c r="O133" s="116"/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8.8806571386850148</v>
      </c>
      <c r="I134" s="80">
        <v>8.8548540392791786</v>
      </c>
      <c r="J134" s="80">
        <v>8.820281671371113</v>
      </c>
      <c r="K134" s="80">
        <v>8.7803089481839791</v>
      </c>
      <c r="L134" s="80">
        <v>8.7368537529009966</v>
      </c>
      <c r="M134" s="80">
        <v>8.6924017630688386</v>
      </c>
      <c r="N134" s="79">
        <v>8.6480633321093716</v>
      </c>
      <c r="O134" s="116"/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2.6576999999999996E-2</v>
      </c>
      <c r="I135" s="80">
        <v>5.3153999999999993E-2</v>
      </c>
      <c r="J135" s="80">
        <v>7.9730999999999996E-2</v>
      </c>
      <c r="K135" s="80">
        <v>0.10630799999999999</v>
      </c>
      <c r="L135" s="80">
        <v>0.13288499999999998</v>
      </c>
      <c r="M135" s="80">
        <v>0.15946199999999996</v>
      </c>
      <c r="N135" s="79">
        <v>0.18603899999999998</v>
      </c>
      <c r="O135" s="116"/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1.1812000000000001E-2</v>
      </c>
      <c r="I136" s="80">
        <v>2.3624000000000003E-2</v>
      </c>
      <c r="J136" s="80">
        <v>3.5436000000000002E-2</v>
      </c>
      <c r="K136" s="80">
        <v>4.7248000000000005E-2</v>
      </c>
      <c r="L136" s="80">
        <v>5.9060000000000001E-2</v>
      </c>
      <c r="M136" s="80">
        <v>7.0872000000000004E-2</v>
      </c>
      <c r="N136" s="79">
        <v>8.2684000000000007E-2</v>
      </c>
      <c r="O136" s="116"/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1.898357142857143E-2</v>
      </c>
      <c r="I137" s="80">
        <v>3.7967142857142859E-2</v>
      </c>
      <c r="J137" s="80">
        <v>5.6950714285714278E-2</v>
      </c>
      <c r="K137" s="80">
        <v>7.5934285714285718E-2</v>
      </c>
      <c r="L137" s="80">
        <v>9.4917857142857151E-2</v>
      </c>
      <c r="M137" s="80">
        <v>0.11390142857142858</v>
      </c>
      <c r="N137" s="79">
        <v>0.132885</v>
      </c>
      <c r="O137" s="116"/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1.6865589072444565E-2</v>
      </c>
      <c r="I138" s="80">
        <v>2.4734674227037137E-2</v>
      </c>
      <c r="J138" s="80">
        <v>3.2603759381629703E-2</v>
      </c>
      <c r="K138" s="80">
        <v>4.0472844536222276E-2</v>
      </c>
      <c r="L138" s="80">
        <v>4.8341929690814849E-2</v>
      </c>
      <c r="M138" s="80">
        <v>5.6211014845407414E-2</v>
      </c>
      <c r="N138" s="79">
        <v>6.4080100000000001E-2</v>
      </c>
      <c r="O138" s="116"/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/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/>
      <c r="H141" s="78"/>
      <c r="I141" s="78"/>
      <c r="J141" s="78"/>
      <c r="K141" s="78"/>
      <c r="L141" s="78"/>
      <c r="M141" s="78"/>
      <c r="N141" s="78"/>
      <c r="O141" s="114"/>
    </row>
    <row r="142" spans="2:15" s="1" customFormat="1" x14ac:dyDescent="0.35">
      <c r="B142" s="120"/>
      <c r="C142"/>
      <c r="D142"/>
      <c r="E142"/>
      <c r="F142"/>
      <c r="G142" s="79"/>
      <c r="H142" s="79"/>
      <c r="I142" s="79"/>
      <c r="J142" s="79"/>
      <c r="K142" s="79"/>
      <c r="L142" s="79"/>
      <c r="M142" s="79"/>
      <c r="N142" s="80"/>
      <c r="O142" s="118"/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vZIX3l92AKJXtFTB5l7n287LgrxAoNZxRBzxdHejziYdLro2OWKctKZQe6fC93JYMFX2rPfy6bP8tYq2ZwWfUQ==" saltValue="RtNJKU6yGZx3gxW3cKd7E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300-000000000000}">
      <formula1>Municípios</formula1>
    </dataValidation>
  </dataValidations>
  <pageMargins left="0.7" right="0.7" top="0.75" bottom="0.75" header="0.3" footer="0.3"/>
  <pageSetup paperSize="9" scale="35" fitToHeight="0" orientation="portrait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/>
    <pageSetUpPr fitToPage="1"/>
  </sheetPr>
  <dimension ref="A1:P165"/>
  <sheetViews>
    <sheetView showGridLines="0" zoomScale="85" zoomScaleNormal="85" workbookViewId="0">
      <pane ySplit="3" topLeftCell="A4" activePane="bottomLeft" state="frozen"/>
      <selection activeCell="C157" sqref="C157"/>
      <selection pane="bottomLeft" activeCell="B2" sqref="B2:C2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0</v>
      </c>
      <c r="I90" s="111">
        <f t="shared" si="3"/>
        <v>0</v>
      </c>
      <c r="J90" s="111">
        <f t="shared" si="3"/>
        <v>0</v>
      </c>
      <c r="K90" s="111">
        <f t="shared" si="3"/>
        <v>0</v>
      </c>
      <c r="L90" s="111">
        <f t="shared" si="3"/>
        <v>0</v>
      </c>
      <c r="M90" s="111">
        <f t="shared" si="3"/>
        <v>0</v>
      </c>
      <c r="N90" s="111">
        <f t="shared" si="3"/>
        <v>0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78">
        <v>0</v>
      </c>
      <c r="O91" s="114">
        <v>0</v>
      </c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0</v>
      </c>
      <c r="I92" s="80">
        <v>0</v>
      </c>
      <c r="J92" s="80">
        <v>0</v>
      </c>
      <c r="K92" s="80">
        <v>0</v>
      </c>
      <c r="L92" s="80">
        <v>0</v>
      </c>
      <c r="M92" s="80">
        <v>0</v>
      </c>
      <c r="N92" s="79">
        <v>0</v>
      </c>
      <c r="O92" s="116">
        <v>0</v>
      </c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0</v>
      </c>
      <c r="I93" s="80">
        <v>0</v>
      </c>
      <c r="J93" s="80">
        <v>0</v>
      </c>
      <c r="K93" s="80">
        <v>0</v>
      </c>
      <c r="L93" s="80">
        <v>0</v>
      </c>
      <c r="M93" s="80">
        <v>0</v>
      </c>
      <c r="N93" s="80">
        <v>0</v>
      </c>
      <c r="O93" s="118">
        <v>0</v>
      </c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>
        <v>0</v>
      </c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</v>
      </c>
      <c r="I133" s="80">
        <v>0</v>
      </c>
      <c r="J133" s="80">
        <v>0</v>
      </c>
      <c r="K133" s="80">
        <v>0</v>
      </c>
      <c r="L133" s="80">
        <v>0</v>
      </c>
      <c r="M133" s="80">
        <v>0</v>
      </c>
      <c r="N133" s="79">
        <v>0</v>
      </c>
      <c r="O133" s="116">
        <v>0</v>
      </c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0</v>
      </c>
      <c r="I134" s="80">
        <v>0</v>
      </c>
      <c r="J134" s="80">
        <v>0</v>
      </c>
      <c r="K134" s="80">
        <v>0</v>
      </c>
      <c r="L134" s="80">
        <v>0</v>
      </c>
      <c r="M134" s="80">
        <v>0</v>
      </c>
      <c r="N134" s="79">
        <v>0</v>
      </c>
      <c r="O134" s="116">
        <v>0</v>
      </c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0</v>
      </c>
      <c r="I135" s="80">
        <v>0</v>
      </c>
      <c r="J135" s="80">
        <v>0</v>
      </c>
      <c r="K135" s="80">
        <v>0</v>
      </c>
      <c r="L135" s="80">
        <v>0</v>
      </c>
      <c r="M135" s="80">
        <v>0</v>
      </c>
      <c r="N135" s="79">
        <v>0</v>
      </c>
      <c r="O135" s="116">
        <v>0</v>
      </c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0</v>
      </c>
      <c r="I136" s="80">
        <v>0</v>
      </c>
      <c r="J136" s="80">
        <v>0</v>
      </c>
      <c r="K136" s="80">
        <v>0</v>
      </c>
      <c r="L136" s="80">
        <v>0</v>
      </c>
      <c r="M136" s="80">
        <v>0</v>
      </c>
      <c r="N136" s="79">
        <v>0</v>
      </c>
      <c r="O136" s="116">
        <v>0</v>
      </c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0</v>
      </c>
      <c r="I137" s="80">
        <v>0</v>
      </c>
      <c r="J137" s="80">
        <v>0</v>
      </c>
      <c r="K137" s="80">
        <v>0</v>
      </c>
      <c r="L137" s="80">
        <v>0</v>
      </c>
      <c r="M137" s="80">
        <v>0</v>
      </c>
      <c r="N137" s="79">
        <v>0</v>
      </c>
      <c r="O137" s="116">
        <v>0</v>
      </c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0</v>
      </c>
      <c r="N138" s="79">
        <v>0</v>
      </c>
      <c r="O138" s="116">
        <v>0</v>
      </c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>
        <v>0</v>
      </c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>
        <v>0</v>
      </c>
      <c r="H141" s="78">
        <v>0</v>
      </c>
      <c r="I141" s="78">
        <v>0</v>
      </c>
      <c r="J141" s="78">
        <v>0</v>
      </c>
      <c r="K141" s="78">
        <v>0</v>
      </c>
      <c r="L141" s="78">
        <v>0</v>
      </c>
      <c r="M141" s="78">
        <v>0</v>
      </c>
      <c r="N141" s="78">
        <v>0</v>
      </c>
      <c r="O141" s="114">
        <v>0</v>
      </c>
    </row>
    <row r="142" spans="2:15" s="1" customFormat="1" x14ac:dyDescent="0.35">
      <c r="B142" s="120"/>
      <c r="C142"/>
      <c r="D142"/>
      <c r="E142"/>
      <c r="F142"/>
      <c r="G142" s="79">
        <v>0</v>
      </c>
      <c r="H142" s="79">
        <v>0</v>
      </c>
      <c r="I142" s="79">
        <v>0</v>
      </c>
      <c r="J142" s="79">
        <v>0</v>
      </c>
      <c r="K142" s="79">
        <v>0</v>
      </c>
      <c r="L142" s="79">
        <v>0</v>
      </c>
      <c r="M142" s="79">
        <v>0</v>
      </c>
      <c r="N142" s="80">
        <v>0</v>
      </c>
      <c r="O142" s="118">
        <v>0</v>
      </c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/>
    <row r="156" spans="1:16" x14ac:dyDescent="0.35">
      <c r="A156" t="s">
        <v>327</v>
      </c>
      <c r="B156" t="s">
        <v>327</v>
      </c>
      <c r="C156" t="s">
        <v>327</v>
      </c>
      <c r="D156" t="s">
        <v>327</v>
      </c>
      <c r="E156" t="s">
        <v>327</v>
      </c>
      <c r="F156" t="s">
        <v>327</v>
      </c>
      <c r="G156" t="s">
        <v>327</v>
      </c>
      <c r="H156" t="s">
        <v>327</v>
      </c>
      <c r="I156" t="s">
        <v>327</v>
      </c>
      <c r="J156" t="s">
        <v>327</v>
      </c>
      <c r="K156" t="s">
        <v>327</v>
      </c>
      <c r="L156" t="s">
        <v>327</v>
      </c>
      <c r="M156" t="s">
        <v>327</v>
      </c>
      <c r="N156" t="s">
        <v>327</v>
      </c>
      <c r="O156" t="s">
        <v>327</v>
      </c>
      <c r="P156" t="s">
        <v>327</v>
      </c>
    </row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2y+lBp6JNE101YMOatGZckFs4tJzKClfUTzh/zSOf1WVq3CmoAMqIsgcnmAVVploo17zKrn3BDVdmqQX6Tvs/Q==" saltValue="IwaBxEHn9L1AfXTkWYHF7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400-000000000000}">
      <formula1>Municípios</formula1>
    </dataValidation>
  </dataValidations>
  <pageMargins left="0.7" right="0.7" top="0.75" bottom="0.75" header="0.3" footer="0.3"/>
  <pageSetup paperSize="9" scale="35" fitToHeight="0" orientation="portrait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/>
    <pageSetUpPr fitToPage="1"/>
  </sheetPr>
  <dimension ref="A1:P165"/>
  <sheetViews>
    <sheetView showGridLines="0" zoomScale="85" zoomScaleNormal="85" workbookViewId="0">
      <pane ySplit="3" topLeftCell="A139" activePane="bottomLeft" state="frozen"/>
      <selection activeCell="C157" sqref="C157"/>
      <selection pane="bottomLeft" activeCell="B2" sqref="B2:C2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0</v>
      </c>
      <c r="I90" s="111">
        <f t="shared" si="3"/>
        <v>0</v>
      </c>
      <c r="J90" s="111">
        <f t="shared" si="3"/>
        <v>0</v>
      </c>
      <c r="K90" s="111">
        <f t="shared" si="3"/>
        <v>0</v>
      </c>
      <c r="L90" s="111">
        <f t="shared" si="3"/>
        <v>0</v>
      </c>
      <c r="M90" s="111">
        <f t="shared" si="3"/>
        <v>0</v>
      </c>
      <c r="N90" s="111">
        <f t="shared" si="3"/>
        <v>0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78">
        <v>0</v>
      </c>
      <c r="O91" s="114">
        <v>0</v>
      </c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0</v>
      </c>
      <c r="I92" s="80">
        <v>0</v>
      </c>
      <c r="J92" s="80">
        <v>0</v>
      </c>
      <c r="K92" s="80">
        <v>0</v>
      </c>
      <c r="L92" s="80">
        <v>0</v>
      </c>
      <c r="M92" s="80">
        <v>0</v>
      </c>
      <c r="N92" s="79">
        <v>0</v>
      </c>
      <c r="O92" s="116">
        <v>0</v>
      </c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0</v>
      </c>
      <c r="I93" s="80">
        <v>0</v>
      </c>
      <c r="J93" s="80">
        <v>0</v>
      </c>
      <c r="K93" s="80">
        <v>0</v>
      </c>
      <c r="L93" s="80">
        <v>0</v>
      </c>
      <c r="M93" s="80">
        <v>0</v>
      </c>
      <c r="N93" s="80">
        <v>0</v>
      </c>
      <c r="O93" s="118">
        <v>0</v>
      </c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>
        <v>0</v>
      </c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</v>
      </c>
      <c r="I133" s="80">
        <v>0</v>
      </c>
      <c r="J133" s="80">
        <v>0</v>
      </c>
      <c r="K133" s="80">
        <v>0</v>
      </c>
      <c r="L133" s="80">
        <v>0</v>
      </c>
      <c r="M133" s="80">
        <v>0</v>
      </c>
      <c r="N133" s="79">
        <v>0</v>
      </c>
      <c r="O133" s="116">
        <v>0</v>
      </c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0</v>
      </c>
      <c r="I134" s="80">
        <v>0</v>
      </c>
      <c r="J134" s="80">
        <v>0</v>
      </c>
      <c r="K134" s="80">
        <v>0</v>
      </c>
      <c r="L134" s="80">
        <v>0</v>
      </c>
      <c r="M134" s="80">
        <v>0</v>
      </c>
      <c r="N134" s="79">
        <v>0</v>
      </c>
      <c r="O134" s="116">
        <v>0</v>
      </c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0</v>
      </c>
      <c r="I135" s="80">
        <v>0</v>
      </c>
      <c r="J135" s="80">
        <v>0</v>
      </c>
      <c r="K135" s="80">
        <v>0</v>
      </c>
      <c r="L135" s="80">
        <v>0</v>
      </c>
      <c r="M135" s="80">
        <v>0</v>
      </c>
      <c r="N135" s="79">
        <v>0</v>
      </c>
      <c r="O135" s="116">
        <v>0</v>
      </c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0</v>
      </c>
      <c r="I136" s="80">
        <v>0</v>
      </c>
      <c r="J136" s="80">
        <v>0</v>
      </c>
      <c r="K136" s="80">
        <v>0</v>
      </c>
      <c r="L136" s="80">
        <v>0</v>
      </c>
      <c r="M136" s="80">
        <v>0</v>
      </c>
      <c r="N136" s="79">
        <v>0</v>
      </c>
      <c r="O136" s="116">
        <v>0</v>
      </c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0</v>
      </c>
      <c r="I137" s="80">
        <v>0</v>
      </c>
      <c r="J137" s="80">
        <v>0</v>
      </c>
      <c r="K137" s="80">
        <v>0</v>
      </c>
      <c r="L137" s="80">
        <v>0</v>
      </c>
      <c r="M137" s="80">
        <v>0</v>
      </c>
      <c r="N137" s="79">
        <v>0</v>
      </c>
      <c r="O137" s="116">
        <v>0</v>
      </c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0</v>
      </c>
      <c r="N138" s="79">
        <v>0</v>
      </c>
      <c r="O138" s="116">
        <v>0</v>
      </c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>
        <v>0</v>
      </c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>
        <v>0</v>
      </c>
      <c r="H141" s="78">
        <v>0</v>
      </c>
      <c r="I141" s="78">
        <v>0</v>
      </c>
      <c r="J141" s="78">
        <v>0</v>
      </c>
      <c r="K141" s="78">
        <v>0</v>
      </c>
      <c r="L141" s="78">
        <v>0</v>
      </c>
      <c r="M141" s="78">
        <v>0</v>
      </c>
      <c r="N141" s="78">
        <v>0</v>
      </c>
      <c r="O141" s="114">
        <v>0</v>
      </c>
    </row>
    <row r="142" spans="2:15" s="1" customFormat="1" x14ac:dyDescent="0.35">
      <c r="B142" s="120"/>
      <c r="C142"/>
      <c r="D142"/>
      <c r="E142"/>
      <c r="F142"/>
      <c r="G142" s="79">
        <v>0</v>
      </c>
      <c r="H142" s="79">
        <v>0</v>
      </c>
      <c r="I142" s="79">
        <v>0</v>
      </c>
      <c r="J142" s="79">
        <v>0</v>
      </c>
      <c r="K142" s="79">
        <v>0</v>
      </c>
      <c r="L142" s="79">
        <v>0</v>
      </c>
      <c r="M142" s="79">
        <v>0</v>
      </c>
      <c r="N142" s="80">
        <v>0</v>
      </c>
      <c r="O142" s="118">
        <v>0</v>
      </c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>
      <c r="A155" t="s">
        <v>327</v>
      </c>
      <c r="B155" t="s">
        <v>327</v>
      </c>
      <c r="C155" t="s">
        <v>327</v>
      </c>
      <c r="D155" t="s">
        <v>327</v>
      </c>
      <c r="E155" t="s">
        <v>327</v>
      </c>
      <c r="F155" t="s">
        <v>327</v>
      </c>
      <c r="G155" t="s">
        <v>327</v>
      </c>
      <c r="H155" t="s">
        <v>327</v>
      </c>
      <c r="I155" t="s">
        <v>327</v>
      </c>
      <c r="J155" t="s">
        <v>327</v>
      </c>
      <c r="K155" t="s">
        <v>327</v>
      </c>
      <c r="L155" t="s">
        <v>327</v>
      </c>
      <c r="M155" t="s">
        <v>327</v>
      </c>
      <c r="N155" t="s">
        <v>327</v>
      </c>
      <c r="O155" t="s">
        <v>327</v>
      </c>
      <c r="P155" t="s">
        <v>327</v>
      </c>
    </row>
    <row r="156" spans="1:16" x14ac:dyDescent="0.35"/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bCtVMONsudzDzSj9TG04iNyC12gkd/hs7XseYJGMP9yuBVYZrGTeoc2ewsKl675wCWaAmjgDP+CaWqzeRevgiQ==" saltValue="y0CJNNMA5u1Slj17iafxn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500-000000000000}">
      <formula1>Municípios</formula1>
    </dataValidation>
  </dataValidations>
  <pageMargins left="0.7" right="0.7" top="0.75" bottom="0.75" header="0.3" footer="0.3"/>
  <pageSetup paperSize="9" scale="35" fitToHeight="0" orientation="portrait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9"/>
    <pageSetUpPr fitToPage="1"/>
  </sheetPr>
  <dimension ref="A1:P165"/>
  <sheetViews>
    <sheetView showGridLines="0" zoomScale="85" zoomScaleNormal="85" workbookViewId="0">
      <pane ySplit="3" topLeftCell="A133" activePane="bottomLeft" state="frozen"/>
      <selection activeCell="C157" sqref="C157"/>
      <selection pane="bottomLeft" activeCell="B2" sqref="B2:C2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</cols>
  <sheetData>
    <row r="1" spans="2:15" x14ac:dyDescent="0.35"/>
    <row r="2" spans="2:15" s="2" customFormat="1" ht="30" customHeight="1" x14ac:dyDescent="0.35">
      <c r="B2" s="332" t="s">
        <v>407</v>
      </c>
      <c r="C2" s="331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x14ac:dyDescent="0.35"/>
    <row r="46" spans="2:15" ht="27" customHeight="1" x14ac:dyDescent="0.35">
      <c r="B46" s="33" t="s">
        <v>416</v>
      </c>
      <c r="C46" s="47"/>
      <c r="D46" s="47"/>
      <c r="E46" s="34"/>
      <c r="F46" s="34"/>
      <c r="G46" s="31"/>
      <c r="H46" s="31"/>
      <c r="I46" s="31"/>
      <c r="J46" s="31"/>
      <c r="K46" s="31"/>
      <c r="L46" s="31"/>
      <c r="M46" s="31"/>
      <c r="N46" s="31"/>
      <c r="O46" s="32"/>
    </row>
    <row r="47" spans="2:15" ht="5" customHeight="1" x14ac:dyDescent="0.35">
      <c r="B47" s="26"/>
      <c r="O47" s="25"/>
    </row>
    <row r="48" spans="2:15" s="1" customFormat="1" ht="30" customHeight="1" x14ac:dyDescent="0.35">
      <c r="B48" s="4" t="s">
        <v>357</v>
      </c>
      <c r="C48" s="159"/>
      <c r="D48" s="159"/>
      <c r="E48" s="159"/>
      <c r="F48" s="159"/>
      <c r="G48" s="31">
        <v>2023</v>
      </c>
      <c r="H48" s="31">
        <f t="shared" ref="H48:N48" si="1">+G48+1</f>
        <v>2024</v>
      </c>
      <c r="I48" s="31">
        <f t="shared" si="1"/>
        <v>2025</v>
      </c>
      <c r="J48" s="31">
        <f t="shared" si="1"/>
        <v>2026</v>
      </c>
      <c r="K48" s="31">
        <f t="shared" si="1"/>
        <v>2027</v>
      </c>
      <c r="L48" s="31">
        <f t="shared" si="1"/>
        <v>2028</v>
      </c>
      <c r="M48" s="31">
        <f t="shared" si="1"/>
        <v>2029</v>
      </c>
      <c r="N48" s="31">
        <f t="shared" si="1"/>
        <v>2030</v>
      </c>
      <c r="O48" s="20" t="s">
        <v>415</v>
      </c>
    </row>
    <row r="49" spans="2:15" s="1" customFormat="1" ht="5" customHeight="1" x14ac:dyDescent="0.35">
      <c r="B49" s="18"/>
      <c r="C49"/>
      <c r="D49"/>
      <c r="E49"/>
      <c r="F49"/>
      <c r="O49" s="6"/>
    </row>
    <row r="50" spans="2:15" s="1" customFormat="1" x14ac:dyDescent="0.35">
      <c r="B50" s="35" t="s">
        <v>358</v>
      </c>
      <c r="C50"/>
      <c r="D50"/>
      <c r="E50"/>
      <c r="F50"/>
      <c r="G50" s="111">
        <f t="shared" ref="G50:O50" si="2">SUM(G53:G88)</f>
        <v>0</v>
      </c>
      <c r="H50" s="111">
        <f t="shared" si="2"/>
        <v>0</v>
      </c>
      <c r="I50" s="111">
        <f t="shared" si="2"/>
        <v>0</v>
      </c>
      <c r="J50" s="111">
        <f t="shared" si="2"/>
        <v>0</v>
      </c>
      <c r="K50" s="111">
        <f t="shared" si="2"/>
        <v>0</v>
      </c>
      <c r="L50" s="111">
        <f t="shared" si="2"/>
        <v>0</v>
      </c>
      <c r="M50" s="111">
        <f t="shared" si="2"/>
        <v>0</v>
      </c>
      <c r="N50" s="111">
        <f t="shared" si="2"/>
        <v>0</v>
      </c>
      <c r="O50" s="112">
        <f t="shared" si="2"/>
        <v>0</v>
      </c>
    </row>
    <row r="51" spans="2:15" s="1" customFormat="1" ht="3" customHeight="1" x14ac:dyDescent="0.35">
      <c r="B51" s="14"/>
      <c r="C51"/>
      <c r="D51"/>
      <c r="E51"/>
      <c r="F51"/>
      <c r="G51" s="23"/>
      <c r="H51" s="23"/>
      <c r="I51" s="23"/>
      <c r="J51" s="23"/>
      <c r="K51" s="23"/>
      <c r="L51" s="23"/>
      <c r="M51" s="23"/>
      <c r="N51" s="23"/>
      <c r="O51" s="37"/>
    </row>
    <row r="52" spans="2:15" s="1" customFormat="1" x14ac:dyDescent="0.35">
      <c r="B52" s="5" t="s">
        <v>359</v>
      </c>
      <c r="C52"/>
      <c r="D52"/>
      <c r="E52"/>
      <c r="F52"/>
      <c r="N52" s="23"/>
      <c r="O52" s="37"/>
    </row>
    <row r="53" spans="2:15" s="1" customFormat="1" x14ac:dyDescent="0.35">
      <c r="B53" s="113"/>
      <c r="C53"/>
      <c r="D53"/>
      <c r="E53"/>
      <c r="F53"/>
      <c r="G53" s="78"/>
      <c r="H53" s="78"/>
      <c r="I53" s="78"/>
      <c r="J53" s="78"/>
      <c r="K53" s="78"/>
      <c r="L53" s="78"/>
      <c r="M53" s="78"/>
      <c r="N53" s="78"/>
      <c r="O53" s="114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8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5"/>
      <c r="C87"/>
      <c r="D87"/>
      <c r="E87"/>
      <c r="F87"/>
      <c r="G87" s="79"/>
      <c r="H87" s="79"/>
      <c r="I87" s="79"/>
      <c r="J87" s="79"/>
      <c r="K87" s="79"/>
      <c r="L87" s="79"/>
      <c r="M87" s="79"/>
      <c r="N87" s="79"/>
      <c r="O87" s="116"/>
    </row>
    <row r="88" spans="2:15" s="1" customFormat="1" x14ac:dyDescent="0.35">
      <c r="B88" s="117"/>
      <c r="C88"/>
      <c r="D88"/>
      <c r="E88"/>
      <c r="F88"/>
      <c r="G88" s="80"/>
      <c r="H88" s="80"/>
      <c r="I88" s="80"/>
      <c r="J88" s="80"/>
      <c r="K88" s="80"/>
      <c r="L88" s="80"/>
      <c r="M88" s="80"/>
      <c r="N88" s="80"/>
      <c r="O88" s="118"/>
    </row>
    <row r="89" spans="2:15" s="1" customFormat="1" ht="5" customHeight="1" x14ac:dyDescent="0.35">
      <c r="B89" s="35"/>
      <c r="C89"/>
      <c r="D89"/>
      <c r="E89"/>
      <c r="F89"/>
      <c r="G89" s="23"/>
      <c r="H89" s="23"/>
      <c r="I89" s="23"/>
      <c r="J89" s="23"/>
      <c r="K89" s="23"/>
      <c r="L89" s="23"/>
      <c r="M89" s="23"/>
      <c r="N89" s="23"/>
      <c r="O89" s="37"/>
    </row>
    <row r="90" spans="2:15" s="1" customFormat="1" x14ac:dyDescent="0.35">
      <c r="B90" s="35" t="s">
        <v>360</v>
      </c>
      <c r="C90"/>
      <c r="D90"/>
      <c r="E90"/>
      <c r="F90"/>
      <c r="G90" s="111">
        <f t="shared" ref="G90:O90" si="3">SUM(G91:G96,G133:G139,G141:G142)</f>
        <v>0</v>
      </c>
      <c r="H90" s="111">
        <f t="shared" si="3"/>
        <v>0</v>
      </c>
      <c r="I90" s="111">
        <f t="shared" si="3"/>
        <v>0</v>
      </c>
      <c r="J90" s="111">
        <f t="shared" si="3"/>
        <v>0</v>
      </c>
      <c r="K90" s="111">
        <f t="shared" si="3"/>
        <v>0</v>
      </c>
      <c r="L90" s="111">
        <f t="shared" si="3"/>
        <v>0</v>
      </c>
      <c r="M90" s="111">
        <f t="shared" si="3"/>
        <v>0</v>
      </c>
      <c r="N90" s="111">
        <f t="shared" si="3"/>
        <v>0</v>
      </c>
      <c r="O90" s="112">
        <f t="shared" si="3"/>
        <v>0</v>
      </c>
    </row>
    <row r="91" spans="2:15" s="1" customFormat="1" x14ac:dyDescent="0.35">
      <c r="B91" s="5" t="s">
        <v>361</v>
      </c>
      <c r="C91"/>
      <c r="D91"/>
      <c r="E91"/>
      <c r="F91"/>
      <c r="G91" s="80">
        <v>0</v>
      </c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78">
        <v>0</v>
      </c>
      <c r="O91" s="114">
        <v>0</v>
      </c>
    </row>
    <row r="92" spans="2:15" s="1" customFormat="1" x14ac:dyDescent="0.35">
      <c r="B92" s="5" t="s">
        <v>362</v>
      </c>
      <c r="C92"/>
      <c r="D92"/>
      <c r="E92"/>
      <c r="F92"/>
      <c r="G92" s="80">
        <v>0</v>
      </c>
      <c r="H92" s="80">
        <v>0</v>
      </c>
      <c r="I92" s="80">
        <v>0</v>
      </c>
      <c r="J92" s="80">
        <v>0</v>
      </c>
      <c r="K92" s="80">
        <v>0</v>
      </c>
      <c r="L92" s="80">
        <v>0</v>
      </c>
      <c r="M92" s="80">
        <v>0</v>
      </c>
      <c r="N92" s="79">
        <v>0</v>
      </c>
      <c r="O92" s="116">
        <v>0</v>
      </c>
    </row>
    <row r="93" spans="2:15" s="1" customFormat="1" x14ac:dyDescent="0.35">
      <c r="B93" s="5" t="s">
        <v>363</v>
      </c>
      <c r="C93"/>
      <c r="D93"/>
      <c r="E93"/>
      <c r="F93"/>
      <c r="G93" s="80">
        <v>0</v>
      </c>
      <c r="H93" s="80">
        <v>0</v>
      </c>
      <c r="I93" s="80">
        <v>0</v>
      </c>
      <c r="J93" s="80">
        <v>0</v>
      </c>
      <c r="K93" s="80">
        <v>0</v>
      </c>
      <c r="L93" s="80">
        <v>0</v>
      </c>
      <c r="M93" s="80">
        <v>0</v>
      </c>
      <c r="N93" s="80">
        <v>0</v>
      </c>
      <c r="O93" s="118">
        <v>0</v>
      </c>
    </row>
    <row r="94" spans="2:15" s="1" customFormat="1" x14ac:dyDescent="0.35">
      <c r="B94" s="56" t="s">
        <v>364</v>
      </c>
      <c r="C94"/>
      <c r="D94"/>
      <c r="E94"/>
      <c r="F94"/>
      <c r="O94" s="6"/>
    </row>
    <row r="95" spans="2:15" s="1" customFormat="1" ht="3" customHeight="1" x14ac:dyDescent="0.35">
      <c r="B95" s="14"/>
      <c r="C95"/>
      <c r="D95"/>
      <c r="E95"/>
      <c r="F95"/>
      <c r="G95" s="23"/>
      <c r="H95" s="23"/>
      <c r="I95" s="23"/>
      <c r="J95" s="23"/>
      <c r="K95" s="23"/>
      <c r="L95" s="23"/>
      <c r="M95" s="23"/>
      <c r="N95" s="23"/>
      <c r="O95" s="37"/>
    </row>
    <row r="96" spans="2:15" s="1" customFormat="1" x14ac:dyDescent="0.35">
      <c r="B96" s="38" t="s">
        <v>359</v>
      </c>
      <c r="C96"/>
      <c r="D96"/>
      <c r="E96"/>
      <c r="F96"/>
      <c r="G96" s="111">
        <f>SUM(G97:G132)</f>
        <v>0</v>
      </c>
      <c r="H96" s="111">
        <f t="shared" ref="H96:O96" si="4">SUM(H97:H132)</f>
        <v>0</v>
      </c>
      <c r="I96" s="111">
        <f t="shared" si="4"/>
        <v>0</v>
      </c>
      <c r="J96" s="111">
        <f t="shared" si="4"/>
        <v>0</v>
      </c>
      <c r="K96" s="111">
        <f t="shared" si="4"/>
        <v>0</v>
      </c>
      <c r="L96" s="111">
        <f t="shared" si="4"/>
        <v>0</v>
      </c>
      <c r="M96" s="111">
        <f t="shared" si="4"/>
        <v>0</v>
      </c>
      <c r="N96" s="111">
        <f t="shared" si="4"/>
        <v>0</v>
      </c>
      <c r="O96" s="112">
        <f t="shared" si="4"/>
        <v>0</v>
      </c>
    </row>
    <row r="97" spans="2:15" s="1" customFormat="1" x14ac:dyDescent="0.35">
      <c r="B97" s="160">
        <f t="shared" ref="B97:B132" si="5">B53</f>
        <v>0</v>
      </c>
      <c r="C97"/>
      <c r="D97"/>
      <c r="E97"/>
      <c r="F97"/>
      <c r="G97" s="78">
        <v>0</v>
      </c>
      <c r="H97" s="7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  <c r="O97" s="114">
        <v>0</v>
      </c>
    </row>
    <row r="98" spans="2:15" s="1" customFormat="1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1">
        <f t="shared" si="5"/>
        <v>0</v>
      </c>
      <c r="C131"/>
      <c r="D131"/>
      <c r="E131"/>
      <c r="F131"/>
      <c r="G131" s="79"/>
      <c r="H131" s="79"/>
      <c r="I131" s="79"/>
      <c r="J131" s="79"/>
      <c r="K131" s="79"/>
      <c r="L131" s="79"/>
      <c r="M131" s="79"/>
      <c r="N131" s="79"/>
      <c r="O131" s="116"/>
    </row>
    <row r="132" spans="2:15" s="1" customFormat="1" x14ac:dyDescent="0.35">
      <c r="B132" s="162">
        <f t="shared" si="5"/>
        <v>0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365</v>
      </c>
      <c r="C133"/>
      <c r="D133"/>
      <c r="E133"/>
      <c r="F133"/>
      <c r="G133" s="80">
        <v>0</v>
      </c>
      <c r="H133" s="80">
        <v>0</v>
      </c>
      <c r="I133" s="80">
        <v>0</v>
      </c>
      <c r="J133" s="80">
        <v>0</v>
      </c>
      <c r="K133" s="80">
        <v>0</v>
      </c>
      <c r="L133" s="80">
        <v>0</v>
      </c>
      <c r="M133" s="80">
        <v>0</v>
      </c>
      <c r="N133" s="79">
        <v>0</v>
      </c>
      <c r="O133" s="116">
        <v>0</v>
      </c>
    </row>
    <row r="134" spans="2:15" s="1" customFormat="1" x14ac:dyDescent="0.35">
      <c r="B134" s="5" t="s">
        <v>366</v>
      </c>
      <c r="C134"/>
      <c r="D134"/>
      <c r="E134"/>
      <c r="F134"/>
      <c r="G134" s="80">
        <v>0</v>
      </c>
      <c r="H134" s="80">
        <v>0</v>
      </c>
      <c r="I134" s="80">
        <v>0</v>
      </c>
      <c r="J134" s="80">
        <v>0</v>
      </c>
      <c r="K134" s="80">
        <v>0</v>
      </c>
      <c r="L134" s="80">
        <v>0</v>
      </c>
      <c r="M134" s="80">
        <v>0</v>
      </c>
      <c r="N134" s="79">
        <v>0</v>
      </c>
      <c r="O134" s="116">
        <v>0</v>
      </c>
    </row>
    <row r="135" spans="2:15" s="1" customFormat="1" x14ac:dyDescent="0.35">
      <c r="B135" s="5" t="s">
        <v>367</v>
      </c>
      <c r="C135"/>
      <c r="D135"/>
      <c r="E135"/>
      <c r="F135"/>
      <c r="G135" s="80">
        <v>0</v>
      </c>
      <c r="H135" s="80">
        <v>0</v>
      </c>
      <c r="I135" s="80">
        <v>0</v>
      </c>
      <c r="J135" s="80">
        <v>0</v>
      </c>
      <c r="K135" s="80">
        <v>0</v>
      </c>
      <c r="L135" s="80">
        <v>0</v>
      </c>
      <c r="M135" s="80">
        <v>0</v>
      </c>
      <c r="N135" s="79">
        <v>0</v>
      </c>
      <c r="O135" s="116">
        <v>0</v>
      </c>
    </row>
    <row r="136" spans="2:15" s="1" customFormat="1" x14ac:dyDescent="0.35">
      <c r="B136" s="5" t="s">
        <v>368</v>
      </c>
      <c r="C136"/>
      <c r="D136"/>
      <c r="E136"/>
      <c r="F136"/>
      <c r="G136" s="80">
        <v>0</v>
      </c>
      <c r="H136" s="80">
        <v>0</v>
      </c>
      <c r="I136" s="80">
        <v>0</v>
      </c>
      <c r="J136" s="80">
        <v>0</v>
      </c>
      <c r="K136" s="80">
        <v>0</v>
      </c>
      <c r="L136" s="80">
        <v>0</v>
      </c>
      <c r="M136" s="80">
        <v>0</v>
      </c>
      <c r="N136" s="79">
        <v>0</v>
      </c>
      <c r="O136" s="116">
        <v>0</v>
      </c>
    </row>
    <row r="137" spans="2:15" s="1" customFormat="1" x14ac:dyDescent="0.35">
      <c r="B137" s="5" t="s">
        <v>369</v>
      </c>
      <c r="C137"/>
      <c r="D137"/>
      <c r="E137"/>
      <c r="F137"/>
      <c r="G137" s="80">
        <v>0</v>
      </c>
      <c r="H137" s="80">
        <v>0</v>
      </c>
      <c r="I137" s="80">
        <v>0</v>
      </c>
      <c r="J137" s="80">
        <v>0</v>
      </c>
      <c r="K137" s="80">
        <v>0</v>
      </c>
      <c r="L137" s="80">
        <v>0</v>
      </c>
      <c r="M137" s="80">
        <v>0</v>
      </c>
      <c r="N137" s="79">
        <v>0</v>
      </c>
      <c r="O137" s="116">
        <v>0</v>
      </c>
    </row>
    <row r="138" spans="2:15" s="1" customFormat="1" x14ac:dyDescent="0.35">
      <c r="B138" s="5" t="s">
        <v>370</v>
      </c>
      <c r="C138"/>
      <c r="D138"/>
      <c r="E138"/>
      <c r="F138"/>
      <c r="G138" s="80">
        <v>0</v>
      </c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0</v>
      </c>
      <c r="N138" s="79">
        <v>0</v>
      </c>
      <c r="O138" s="116">
        <v>0</v>
      </c>
    </row>
    <row r="139" spans="2:15" s="1" customFormat="1" x14ac:dyDescent="0.35">
      <c r="B139" s="5" t="s">
        <v>371</v>
      </c>
      <c r="C139"/>
      <c r="D139"/>
      <c r="E139"/>
      <c r="F139"/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118">
        <v>0</v>
      </c>
    </row>
    <row r="140" spans="2:15" s="1" customFormat="1" x14ac:dyDescent="0.35">
      <c r="B140" s="56" t="s">
        <v>344</v>
      </c>
      <c r="C140"/>
      <c r="D140"/>
      <c r="E140"/>
      <c r="F140"/>
      <c r="G140" s="23"/>
      <c r="H140" s="23"/>
      <c r="I140" s="23"/>
      <c r="J140" s="23"/>
      <c r="K140" s="23"/>
      <c r="L140" s="23"/>
      <c r="M140" s="23"/>
      <c r="N140" s="23"/>
      <c r="O140" s="37"/>
    </row>
    <row r="141" spans="2:15" s="1" customFormat="1" x14ac:dyDescent="0.35">
      <c r="B141" s="119"/>
      <c r="C141"/>
      <c r="D141"/>
      <c r="E141"/>
      <c r="F141"/>
      <c r="G141" s="78">
        <v>0</v>
      </c>
      <c r="H141" s="78">
        <v>0</v>
      </c>
      <c r="I141" s="78">
        <v>0</v>
      </c>
      <c r="J141" s="78">
        <v>0</v>
      </c>
      <c r="K141" s="78">
        <v>0</v>
      </c>
      <c r="L141" s="78">
        <v>0</v>
      </c>
      <c r="M141" s="78">
        <v>0</v>
      </c>
      <c r="N141" s="78">
        <v>0</v>
      </c>
      <c r="O141" s="114">
        <v>0</v>
      </c>
    </row>
    <row r="142" spans="2:15" s="1" customFormat="1" x14ac:dyDescent="0.35">
      <c r="B142" s="120"/>
      <c r="C142"/>
      <c r="D142"/>
      <c r="E142"/>
      <c r="F142"/>
      <c r="G142" s="79">
        <v>0</v>
      </c>
      <c r="H142" s="79">
        <v>0</v>
      </c>
      <c r="I142" s="79">
        <v>0</v>
      </c>
      <c r="J142" s="79">
        <v>0</v>
      </c>
      <c r="K142" s="79">
        <v>0</v>
      </c>
      <c r="L142" s="79">
        <v>0</v>
      </c>
      <c r="M142" s="79">
        <v>0</v>
      </c>
      <c r="N142" s="80">
        <v>0</v>
      </c>
      <c r="O142" s="118">
        <v>0</v>
      </c>
    </row>
    <row r="143" spans="2:15" s="1" customFormat="1" x14ac:dyDescent="0.35">
      <c r="B143" s="49"/>
      <c r="C143"/>
      <c r="D143"/>
      <c r="E143"/>
      <c r="F143"/>
      <c r="G143" s="23"/>
      <c r="H143" s="23"/>
      <c r="I143" s="23"/>
      <c r="J143" s="23"/>
      <c r="K143" s="23"/>
      <c r="L143" s="23"/>
      <c r="M143" s="23"/>
      <c r="N143" s="23"/>
      <c r="O143" s="37"/>
    </row>
    <row r="144" spans="2:15" s="1" customFormat="1" x14ac:dyDescent="0.35">
      <c r="B144" s="35" t="s">
        <v>375</v>
      </c>
      <c r="C144"/>
      <c r="D144"/>
      <c r="E144"/>
      <c r="F144"/>
      <c r="G144" s="23"/>
      <c r="H144" s="23"/>
      <c r="I144" s="23"/>
      <c r="J144" s="23"/>
      <c r="K144" s="23"/>
      <c r="L144" s="23"/>
      <c r="M144" s="23"/>
      <c r="N144" s="23"/>
      <c r="O144" s="37"/>
    </row>
    <row r="145" spans="1:16" s="1" customFormat="1" ht="8" customHeight="1" x14ac:dyDescent="0.35">
      <c r="B145" s="35"/>
      <c r="C145"/>
      <c r="D145"/>
      <c r="E145"/>
      <c r="F145"/>
      <c r="G145" s="23"/>
      <c r="H145" s="23"/>
      <c r="I145" s="23"/>
      <c r="J145" s="23"/>
      <c r="K145" s="23"/>
      <c r="L145" s="23"/>
      <c r="M145" s="23"/>
      <c r="N145" s="23"/>
      <c r="O145" s="37"/>
    </row>
    <row r="146" spans="1:16" s="1" customFormat="1" x14ac:dyDescent="0.35">
      <c r="B146" s="36" t="s">
        <v>422</v>
      </c>
      <c r="C146"/>
      <c r="D146"/>
      <c r="E146"/>
      <c r="F146"/>
      <c r="G146" s="23"/>
      <c r="H146" s="23"/>
      <c r="I146" s="23"/>
      <c r="J146" s="23"/>
      <c r="K146" s="23"/>
      <c r="L146" s="23"/>
      <c r="M146" s="23"/>
      <c r="N146" s="23"/>
      <c r="O146" s="37"/>
    </row>
    <row r="147" spans="1:16" s="1" customFormat="1" x14ac:dyDescent="0.35">
      <c r="B147" s="38" t="s">
        <v>429</v>
      </c>
      <c r="C147"/>
      <c r="D147"/>
      <c r="E147"/>
      <c r="F147"/>
      <c r="G147" s="78"/>
      <c r="H147" s="78"/>
      <c r="I147" s="78"/>
      <c r="J147" s="78"/>
      <c r="K147" s="78"/>
      <c r="L147" s="78"/>
      <c r="M147" s="78"/>
      <c r="N147" s="78"/>
      <c r="O147" s="114"/>
    </row>
    <row r="148" spans="1:16" s="1" customFormat="1" x14ac:dyDescent="0.35">
      <c r="B148" s="38" t="s">
        <v>430</v>
      </c>
      <c r="C148"/>
      <c r="D148"/>
      <c r="E148"/>
      <c r="F148"/>
      <c r="G148" s="78"/>
      <c r="H148" s="78"/>
      <c r="I148" s="78"/>
      <c r="J148" s="78"/>
      <c r="K148" s="78"/>
      <c r="L148" s="78"/>
      <c r="M148" s="78"/>
      <c r="N148" s="225"/>
      <c r="O148" s="226"/>
    </row>
    <row r="149" spans="1:16" s="1" customFormat="1" ht="5" customHeight="1" x14ac:dyDescent="0.35">
      <c r="B149" s="38"/>
      <c r="C149"/>
      <c r="D149"/>
      <c r="E149"/>
      <c r="F149"/>
      <c r="G149" s="23"/>
      <c r="H149" s="23"/>
      <c r="I149" s="23"/>
      <c r="J149" s="23"/>
      <c r="K149" s="23"/>
      <c r="L149" s="23"/>
      <c r="M149" s="23"/>
      <c r="N149" s="23"/>
      <c r="O149" s="37"/>
    </row>
    <row r="150" spans="1:16" s="1" customFormat="1" x14ac:dyDescent="0.35">
      <c r="B150" s="36" t="s">
        <v>424</v>
      </c>
      <c r="C150"/>
      <c r="D150"/>
      <c r="E150"/>
      <c r="F150"/>
      <c r="G150" s="23"/>
      <c r="H150" s="23"/>
      <c r="I150" s="23"/>
      <c r="J150" s="23"/>
      <c r="K150" s="23"/>
      <c r="L150" s="23"/>
      <c r="M150" s="23"/>
      <c r="N150" s="23"/>
      <c r="O150" s="37"/>
    </row>
    <row r="151" spans="1:16" s="1" customFormat="1" x14ac:dyDescent="0.35">
      <c r="B151" s="38" t="s">
        <v>429</v>
      </c>
      <c r="C151"/>
      <c r="D151"/>
      <c r="E151"/>
      <c r="F151"/>
      <c r="G151" s="78"/>
      <c r="H151" s="78"/>
      <c r="I151" s="78"/>
      <c r="J151" s="78"/>
      <c r="K151" s="78"/>
      <c r="L151" s="78"/>
      <c r="M151" s="78"/>
      <c r="N151" s="78"/>
      <c r="O151" s="114"/>
    </row>
    <row r="152" spans="1:16" s="1" customFormat="1" x14ac:dyDescent="0.35">
      <c r="B152" s="38" t="s">
        <v>430</v>
      </c>
      <c r="C152"/>
      <c r="D152"/>
      <c r="E152"/>
      <c r="F152"/>
      <c r="G152" s="78"/>
      <c r="H152" s="78"/>
      <c r="I152" s="78"/>
      <c r="J152" s="78"/>
      <c r="K152" s="78"/>
      <c r="L152" s="78"/>
      <c r="M152" s="78"/>
      <c r="N152" s="225"/>
      <c r="O152" s="226"/>
    </row>
    <row r="153" spans="1:16" s="1" customFormat="1" x14ac:dyDescent="0.35">
      <c r="B153" s="121"/>
      <c r="C153" s="28"/>
      <c r="D153" s="28"/>
      <c r="E153" s="28"/>
      <c r="F153" s="28"/>
      <c r="G153" s="122"/>
      <c r="H153" s="122"/>
      <c r="I153" s="122"/>
      <c r="J153" s="122"/>
      <c r="K153" s="122"/>
      <c r="L153" s="122"/>
      <c r="M153" s="122"/>
      <c r="N153" s="122"/>
      <c r="O153" s="123"/>
    </row>
    <row r="154" spans="1:16" s="1" customFormat="1" x14ac:dyDescent="0.35">
      <c r="B154" s="128"/>
      <c r="C154" s="30"/>
      <c r="D154" s="30"/>
      <c r="E154" s="30"/>
      <c r="F154" s="30"/>
      <c r="G154" s="128"/>
      <c r="H154" s="128"/>
      <c r="I154" s="128"/>
      <c r="J154" s="128"/>
      <c r="K154" s="128"/>
      <c r="L154" s="128"/>
      <c r="M154" s="128"/>
      <c r="N154" s="128"/>
      <c r="O154" s="128"/>
    </row>
    <row r="155" spans="1:16" x14ac:dyDescent="0.35">
      <c r="A155" t="s">
        <v>327</v>
      </c>
      <c r="B155" t="s">
        <v>327</v>
      </c>
      <c r="C155" t="s">
        <v>327</v>
      </c>
      <c r="D155" t="s">
        <v>327</v>
      </c>
      <c r="E155" t="s">
        <v>327</v>
      </c>
      <c r="F155" t="s">
        <v>327</v>
      </c>
      <c r="G155" t="s">
        <v>327</v>
      </c>
      <c r="H155" t="s">
        <v>327</v>
      </c>
      <c r="I155" t="s">
        <v>327</v>
      </c>
      <c r="J155" t="s">
        <v>327</v>
      </c>
      <c r="K155" t="s">
        <v>327</v>
      </c>
      <c r="L155" t="s">
        <v>327</v>
      </c>
      <c r="M155" t="s">
        <v>327</v>
      </c>
      <c r="N155" t="s">
        <v>327</v>
      </c>
      <c r="O155" t="s">
        <v>327</v>
      </c>
      <c r="P155" t="s">
        <v>327</v>
      </c>
    </row>
    <row r="156" spans="1:16" x14ac:dyDescent="0.35"/>
    <row r="157" spans="1:16" x14ac:dyDescent="0.35"/>
    <row r="158" spans="1:16" x14ac:dyDescent="0.35"/>
    <row r="159" spans="1:16" x14ac:dyDescent="0.35"/>
    <row r="160" spans="1:16" x14ac:dyDescent="0.35"/>
    <row r="161" x14ac:dyDescent="0.35"/>
    <row r="162" x14ac:dyDescent="0.35"/>
    <row r="163" x14ac:dyDescent="0.35"/>
    <row r="164" x14ac:dyDescent="0.35"/>
    <row r="165" x14ac:dyDescent="0.35"/>
  </sheetData>
  <sheetProtection algorithmName="SHA-512" hashValue="iC0XPVA7BEsAgQ4zlWGEEOmYrsG3jzykh5ydm522+mgbaHq53da87g1rDiUKaqBXuCzaqqShx17xPjBsIXSsmQ==" saltValue="BZk0oBAqDFmifsVZlv6oDA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3:B88" xr:uid="{00000000-0002-0000-2600-000000000000}">
      <formula1>Municípios</formula1>
    </dataValidation>
  </dataValidations>
  <pageMargins left="0.70866141732283472" right="0.70866141732283472" top="0.74803149606299213" bottom="0.74803149606299213" header="0.31496062992125984" footer="0.31496062992125984"/>
  <pageSetup paperSize="9" scale="35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O123"/>
  <sheetViews>
    <sheetView showGridLines="0" topLeftCell="A19" zoomScale="90" zoomScaleNormal="90" workbookViewId="0">
      <selection activeCell="B41" sqref="B41"/>
    </sheetView>
  </sheetViews>
  <sheetFormatPr defaultColWidth="0" defaultRowHeight="14.5" zeroHeight="1" x14ac:dyDescent="0.35"/>
  <cols>
    <col min="1" max="1" width="2.81640625" customWidth="1"/>
    <col min="2" max="2" width="68.08984375" bestFit="1" customWidth="1"/>
    <col min="3" max="11" width="13" customWidth="1"/>
    <col min="12" max="12" width="2.81640625" customWidth="1"/>
    <col min="13" max="15" width="0" hidden="1" customWidth="1"/>
    <col min="16" max="16384" width="9.08984375" hidden="1"/>
  </cols>
  <sheetData>
    <row r="1" spans="2:11" x14ac:dyDescent="0.35"/>
    <row r="2" spans="2:11" s="1" customFormat="1" ht="22" customHeight="1" x14ac:dyDescent="0.35">
      <c r="B2" s="363" t="s">
        <v>328</v>
      </c>
      <c r="C2" s="363"/>
      <c r="D2" s="363"/>
      <c r="E2" s="363"/>
      <c r="F2" s="363"/>
      <c r="G2" s="363"/>
      <c r="H2" s="363"/>
      <c r="I2" s="363"/>
      <c r="J2" s="363"/>
      <c r="K2" s="363"/>
    </row>
    <row r="3" spans="2:11" ht="5" customHeight="1" x14ac:dyDescent="0.35"/>
    <row r="4" spans="2:11" ht="30" customHeight="1" x14ac:dyDescent="0.35">
      <c r="B4" s="4" t="s">
        <v>329</v>
      </c>
      <c r="C4" s="31">
        <v>2022</v>
      </c>
      <c r="D4" s="81">
        <f>+C4+1</f>
        <v>2023</v>
      </c>
      <c r="E4" s="81">
        <f t="shared" ref="E4:K4" si="0">+D4+1</f>
        <v>2024</v>
      </c>
      <c r="F4" s="81">
        <f t="shared" si="0"/>
        <v>2025</v>
      </c>
      <c r="G4" s="81">
        <f t="shared" si="0"/>
        <v>2026</v>
      </c>
      <c r="H4" s="81">
        <f t="shared" si="0"/>
        <v>2027</v>
      </c>
      <c r="I4" s="81">
        <f t="shared" si="0"/>
        <v>2028</v>
      </c>
      <c r="J4" s="81">
        <f t="shared" si="0"/>
        <v>2029</v>
      </c>
      <c r="K4" s="82">
        <f t="shared" si="0"/>
        <v>2030</v>
      </c>
    </row>
    <row r="5" spans="2:11" x14ac:dyDescent="0.35">
      <c r="B5" s="26"/>
      <c r="K5" s="25"/>
    </row>
    <row r="6" spans="2:11" x14ac:dyDescent="0.35">
      <c r="B6" s="83" t="s">
        <v>330</v>
      </c>
      <c r="C6" s="74"/>
      <c r="D6" s="74"/>
      <c r="E6" s="74"/>
      <c r="F6" s="74"/>
      <c r="G6" s="74"/>
      <c r="H6" s="74"/>
      <c r="I6" s="74"/>
      <c r="J6" s="74"/>
      <c r="K6" s="84"/>
    </row>
    <row r="7" spans="2:11" x14ac:dyDescent="0.35">
      <c r="B7" s="83" t="s">
        <v>331</v>
      </c>
      <c r="C7" s="76"/>
      <c r="D7" s="76"/>
      <c r="E7" s="76"/>
      <c r="F7" s="76"/>
      <c r="G7" s="76"/>
      <c r="H7" s="76"/>
      <c r="I7" s="76"/>
      <c r="J7" s="76"/>
      <c r="K7" s="85"/>
    </row>
    <row r="8" spans="2:11" x14ac:dyDescent="0.35">
      <c r="B8" s="83" t="s">
        <v>332</v>
      </c>
      <c r="C8" s="77"/>
      <c r="D8" s="77"/>
      <c r="E8" s="77"/>
      <c r="F8" s="77"/>
      <c r="G8" s="77"/>
      <c r="H8" s="77"/>
      <c r="I8" s="77"/>
      <c r="J8" s="77"/>
      <c r="K8" s="86"/>
    </row>
    <row r="9" spans="2:11" x14ac:dyDescent="0.35">
      <c r="B9" s="39" t="s">
        <v>333</v>
      </c>
      <c r="C9" s="87"/>
      <c r="D9" s="87"/>
      <c r="E9" s="87"/>
      <c r="F9" s="87"/>
      <c r="G9" s="87"/>
      <c r="H9" s="87"/>
      <c r="I9" s="87"/>
      <c r="J9" s="87"/>
      <c r="K9" s="88"/>
    </row>
    <row r="10" spans="2:11" x14ac:dyDescent="0.35">
      <c r="B10" s="89" t="s">
        <v>334</v>
      </c>
      <c r="C10" s="76"/>
      <c r="D10" s="76"/>
      <c r="E10" s="76"/>
      <c r="F10" s="76"/>
      <c r="G10" s="76"/>
      <c r="H10" s="76"/>
      <c r="I10" s="76"/>
      <c r="J10" s="76"/>
      <c r="K10" s="85"/>
    </row>
    <row r="11" spans="2:11" x14ac:dyDescent="0.35">
      <c r="B11" s="39" t="s">
        <v>335</v>
      </c>
      <c r="C11" s="87"/>
      <c r="D11" s="87"/>
      <c r="E11" s="87"/>
      <c r="F11" s="87"/>
      <c r="G11" s="87"/>
      <c r="H11" s="87"/>
      <c r="I11" s="87"/>
      <c r="J11" s="87"/>
      <c r="K11" s="88"/>
    </row>
    <row r="12" spans="2:11" x14ac:dyDescent="0.35">
      <c r="B12" s="237" t="s">
        <v>439</v>
      </c>
      <c r="C12" s="75"/>
      <c r="D12" s="76"/>
      <c r="E12" s="76"/>
      <c r="F12" s="76"/>
      <c r="G12" s="76"/>
      <c r="H12" s="76"/>
      <c r="I12" s="76"/>
      <c r="J12" s="76"/>
      <c r="K12" s="85"/>
    </row>
    <row r="13" spans="2:11" x14ac:dyDescent="0.35">
      <c r="B13" s="39" t="s">
        <v>337</v>
      </c>
      <c r="C13" s="87"/>
      <c r="D13" s="87"/>
      <c r="E13" s="87"/>
      <c r="F13" s="87"/>
      <c r="G13" s="87"/>
      <c r="H13" s="87"/>
      <c r="I13" s="87"/>
      <c r="J13" s="87"/>
      <c r="K13" s="88"/>
    </row>
    <row r="14" spans="2:11" x14ac:dyDescent="0.35">
      <c r="B14" s="89" t="s">
        <v>438</v>
      </c>
      <c r="C14" s="74"/>
      <c r="D14" s="74"/>
      <c r="E14" s="74"/>
      <c r="F14" s="74"/>
      <c r="G14" s="74"/>
      <c r="H14" s="74"/>
      <c r="I14" s="74"/>
      <c r="J14" s="74"/>
      <c r="K14" s="84"/>
    </row>
    <row r="15" spans="2:11" x14ac:dyDescent="0.35">
      <c r="B15" s="89" t="s">
        <v>339</v>
      </c>
      <c r="C15" s="76"/>
      <c r="D15" s="76"/>
      <c r="E15" s="76"/>
      <c r="F15" s="76"/>
      <c r="G15" s="76"/>
      <c r="H15" s="76"/>
      <c r="I15" s="76"/>
      <c r="J15" s="76"/>
      <c r="K15" s="85"/>
    </row>
    <row r="16" spans="2:11" x14ac:dyDescent="0.35">
      <c r="B16" s="89" t="s">
        <v>340</v>
      </c>
      <c r="C16" s="76"/>
      <c r="D16" s="76"/>
      <c r="E16" s="76"/>
      <c r="F16" s="76"/>
      <c r="G16" s="76"/>
      <c r="H16" s="76"/>
      <c r="I16" s="76"/>
      <c r="J16" s="76"/>
      <c r="K16" s="85"/>
    </row>
    <row r="17" spans="2:11" x14ac:dyDescent="0.35">
      <c r="B17" s="89" t="s">
        <v>341</v>
      </c>
      <c r="C17" s="76"/>
      <c r="D17" s="76"/>
      <c r="E17" s="76"/>
      <c r="F17" s="76"/>
      <c r="G17" s="76"/>
      <c r="H17" s="76"/>
      <c r="I17" s="76"/>
      <c r="J17" s="76"/>
      <c r="K17" s="85"/>
    </row>
    <row r="18" spans="2:11" x14ac:dyDescent="0.35">
      <c r="B18" s="89" t="s">
        <v>342</v>
      </c>
      <c r="C18" s="76"/>
      <c r="D18" s="76"/>
      <c r="E18" s="76"/>
      <c r="F18" s="76"/>
      <c r="G18" s="76"/>
      <c r="H18" s="76"/>
      <c r="I18" s="76"/>
      <c r="J18" s="76"/>
      <c r="K18" s="85"/>
    </row>
    <row r="19" spans="2:11" x14ac:dyDescent="0.35">
      <c r="B19" s="89" t="s">
        <v>343</v>
      </c>
      <c r="C19" s="77"/>
      <c r="D19" s="77"/>
      <c r="E19" s="77"/>
      <c r="F19" s="77"/>
      <c r="G19" s="77"/>
      <c r="H19" s="77"/>
      <c r="I19" s="77"/>
      <c r="J19" s="77"/>
      <c r="K19" s="86"/>
    </row>
    <row r="20" spans="2:11" x14ac:dyDescent="0.35">
      <c r="B20" s="89" t="s">
        <v>344</v>
      </c>
      <c r="C20" s="87"/>
      <c r="D20" s="87"/>
      <c r="E20" s="87"/>
      <c r="F20" s="87"/>
      <c r="G20" s="87"/>
      <c r="H20" s="87"/>
      <c r="I20" s="87"/>
      <c r="J20" s="87"/>
      <c r="K20" s="88"/>
    </row>
    <row r="21" spans="2:11" x14ac:dyDescent="0.35">
      <c r="B21" s="90"/>
      <c r="C21" s="74"/>
      <c r="D21" s="74"/>
      <c r="E21" s="74"/>
      <c r="F21" s="74"/>
      <c r="G21" s="74"/>
      <c r="H21" s="74"/>
      <c r="I21" s="74"/>
      <c r="J21" s="74"/>
      <c r="K21" s="84"/>
    </row>
    <row r="22" spans="2:11" x14ac:dyDescent="0.35">
      <c r="B22" s="90"/>
      <c r="C22" s="74"/>
      <c r="D22" s="74"/>
      <c r="E22" s="74"/>
      <c r="F22" s="74"/>
      <c r="G22" s="74"/>
      <c r="H22" s="74"/>
      <c r="I22" s="74"/>
      <c r="J22" s="74"/>
      <c r="K22" s="84"/>
    </row>
    <row r="23" spans="2:11" x14ac:dyDescent="0.35">
      <c r="B23" s="90"/>
      <c r="C23" s="74"/>
      <c r="D23" s="74"/>
      <c r="E23" s="74"/>
      <c r="F23" s="74"/>
      <c r="G23" s="74"/>
      <c r="H23" s="74"/>
      <c r="I23" s="74"/>
      <c r="J23" s="74"/>
      <c r="K23" s="84"/>
    </row>
    <row r="24" spans="2:11" x14ac:dyDescent="0.35">
      <c r="B24" s="90"/>
      <c r="C24" s="74"/>
      <c r="D24" s="74"/>
      <c r="E24" s="74"/>
      <c r="F24" s="74"/>
      <c r="G24" s="74"/>
      <c r="H24" s="74"/>
      <c r="I24" s="74"/>
      <c r="J24" s="74"/>
      <c r="K24" s="84"/>
    </row>
    <row r="25" spans="2:11" x14ac:dyDescent="0.35">
      <c r="B25" s="91"/>
      <c r="C25" s="92"/>
      <c r="D25" s="92"/>
      <c r="E25" s="92"/>
      <c r="F25" s="92"/>
      <c r="G25" s="92"/>
      <c r="H25" s="92"/>
      <c r="I25" s="92"/>
      <c r="J25" s="92"/>
      <c r="K25" s="93"/>
    </row>
    <row r="26" spans="2:11" x14ac:dyDescent="0.35"/>
    <row r="27" spans="2:11" s="1" customFormat="1" ht="22" customHeight="1" x14ac:dyDescent="0.35">
      <c r="B27" s="363" t="s">
        <v>345</v>
      </c>
      <c r="C27" s="363"/>
      <c r="D27" s="363"/>
      <c r="E27" s="363"/>
      <c r="F27" s="363"/>
      <c r="G27" s="363"/>
      <c r="H27" s="363"/>
      <c r="I27" s="363"/>
      <c r="J27" s="363"/>
      <c r="K27" s="363"/>
    </row>
    <row r="28" spans="2:11" ht="5" customHeight="1" x14ac:dyDescent="0.35">
      <c r="B28" s="28"/>
      <c r="K28" s="243"/>
    </row>
    <row r="29" spans="2:11" s="1" customFormat="1" ht="30" customHeight="1" x14ac:dyDescent="0.35">
      <c r="B29" s="55" t="s">
        <v>441</v>
      </c>
      <c r="C29" s="31">
        <v>2022</v>
      </c>
      <c r="D29" s="81">
        <f t="shared" ref="D29:K29" si="1">+C29+1</f>
        <v>2023</v>
      </c>
      <c r="E29" s="81">
        <f t="shared" si="1"/>
        <v>2024</v>
      </c>
      <c r="F29" s="81">
        <f t="shared" si="1"/>
        <v>2025</v>
      </c>
      <c r="G29" s="81">
        <f t="shared" si="1"/>
        <v>2026</v>
      </c>
      <c r="H29" s="81">
        <f t="shared" si="1"/>
        <v>2027</v>
      </c>
      <c r="I29" s="81">
        <f t="shared" si="1"/>
        <v>2028</v>
      </c>
      <c r="J29" s="81">
        <f t="shared" si="1"/>
        <v>2029</v>
      </c>
      <c r="K29" s="82">
        <f t="shared" si="1"/>
        <v>2030</v>
      </c>
    </row>
    <row r="30" spans="2:11" x14ac:dyDescent="0.35">
      <c r="B30" s="26"/>
      <c r="K30" s="25"/>
    </row>
    <row r="31" spans="2:11" x14ac:dyDescent="0.35">
      <c r="B31" s="83" t="s">
        <v>346</v>
      </c>
      <c r="K31" s="25"/>
    </row>
    <row r="32" spans="2:11" x14ac:dyDescent="0.35">
      <c r="B32" s="94"/>
      <c r="C32" s="74"/>
      <c r="D32" s="74"/>
      <c r="E32" s="74"/>
      <c r="F32" s="74"/>
      <c r="G32" s="74"/>
      <c r="H32" s="74"/>
      <c r="I32" s="74"/>
      <c r="J32" s="74"/>
      <c r="K32" s="84"/>
    </row>
    <row r="33" spans="2:11" x14ac:dyDescent="0.35">
      <c r="B33" s="95"/>
      <c r="C33" s="74"/>
      <c r="D33" s="74"/>
      <c r="E33" s="74"/>
      <c r="F33" s="74"/>
      <c r="G33" s="74"/>
      <c r="H33" s="74"/>
      <c r="I33" s="74"/>
      <c r="J33" s="74"/>
      <c r="K33" s="84"/>
    </row>
    <row r="34" spans="2:11" x14ac:dyDescent="0.35">
      <c r="B34" s="95"/>
      <c r="C34" s="74"/>
      <c r="D34" s="74"/>
      <c r="E34" s="74"/>
      <c r="F34" s="74"/>
      <c r="G34" s="74"/>
      <c r="H34" s="74"/>
      <c r="I34" s="74"/>
      <c r="J34" s="74"/>
      <c r="K34" s="84"/>
    </row>
    <row r="35" spans="2:11" x14ac:dyDescent="0.35">
      <c r="B35" s="95"/>
      <c r="C35" s="74"/>
      <c r="D35" s="74"/>
      <c r="E35" s="74"/>
      <c r="F35" s="74"/>
      <c r="G35" s="74"/>
      <c r="H35" s="74"/>
      <c r="I35" s="74"/>
      <c r="J35" s="74"/>
      <c r="K35" s="84"/>
    </row>
    <row r="36" spans="2:11" x14ac:dyDescent="0.35">
      <c r="B36" s="95"/>
      <c r="C36" s="74"/>
      <c r="D36" s="74"/>
      <c r="E36" s="74"/>
      <c r="F36" s="74"/>
      <c r="G36" s="74"/>
      <c r="H36" s="74"/>
      <c r="I36" s="74"/>
      <c r="J36" s="74"/>
      <c r="K36" s="84"/>
    </row>
    <row r="37" spans="2:11" x14ac:dyDescent="0.35">
      <c r="B37" s="95"/>
      <c r="C37" s="74"/>
      <c r="D37" s="74"/>
      <c r="E37" s="74"/>
      <c r="F37" s="74"/>
      <c r="G37" s="74"/>
      <c r="H37" s="74"/>
      <c r="I37" s="74"/>
      <c r="J37" s="74"/>
      <c r="K37" s="84"/>
    </row>
    <row r="38" spans="2:11" x14ac:dyDescent="0.35">
      <c r="B38" s="96"/>
      <c r="C38" s="74"/>
      <c r="D38" s="74"/>
      <c r="E38" s="74"/>
      <c r="F38" s="74"/>
      <c r="G38" s="74"/>
      <c r="H38" s="74"/>
      <c r="I38" s="74"/>
      <c r="J38" s="74"/>
      <c r="K38" s="84"/>
    </row>
    <row r="39" spans="2:11" x14ac:dyDescent="0.35">
      <c r="B39" s="83" t="s">
        <v>347</v>
      </c>
      <c r="K39" s="25"/>
    </row>
    <row r="40" spans="2:11" x14ac:dyDescent="0.35">
      <c r="B40" s="97" t="s">
        <v>348</v>
      </c>
      <c r="K40" s="25"/>
    </row>
    <row r="41" spans="2:11" x14ac:dyDescent="0.35">
      <c r="B41" s="94"/>
      <c r="C41" s="74"/>
      <c r="D41" s="74"/>
      <c r="E41" s="74"/>
      <c r="F41" s="74"/>
      <c r="G41" s="74"/>
      <c r="H41" s="74"/>
      <c r="I41" s="74"/>
      <c r="J41" s="74"/>
      <c r="K41" s="84"/>
    </row>
    <row r="42" spans="2:11" x14ac:dyDescent="0.35">
      <c r="B42" s="98"/>
      <c r="C42" s="74"/>
      <c r="D42" s="74"/>
      <c r="E42" s="74"/>
      <c r="F42" s="74"/>
      <c r="G42" s="74"/>
      <c r="H42" s="74"/>
      <c r="I42" s="74"/>
      <c r="J42" s="74"/>
      <c r="K42" s="84"/>
    </row>
    <row r="43" spans="2:11" x14ac:dyDescent="0.35">
      <c r="B43" s="98"/>
      <c r="C43" s="74"/>
      <c r="D43" s="74"/>
      <c r="E43" s="74"/>
      <c r="F43" s="74"/>
      <c r="G43" s="74"/>
      <c r="H43" s="74"/>
      <c r="I43" s="74"/>
      <c r="J43" s="74"/>
      <c r="K43" s="84"/>
    </row>
    <row r="44" spans="2:11" x14ac:dyDescent="0.35">
      <c r="B44" s="98"/>
      <c r="C44" s="74"/>
      <c r="D44" s="74"/>
      <c r="E44" s="74"/>
      <c r="F44" s="74"/>
      <c r="G44" s="74"/>
      <c r="H44" s="74"/>
      <c r="I44" s="74"/>
      <c r="J44" s="74"/>
      <c r="K44" s="84"/>
    </row>
    <row r="45" spans="2:11" x14ac:dyDescent="0.35">
      <c r="B45" s="98"/>
      <c r="C45" s="74"/>
      <c r="D45" s="74"/>
      <c r="E45" s="74"/>
      <c r="F45" s="74"/>
      <c r="G45" s="74"/>
      <c r="H45" s="74"/>
      <c r="I45" s="74"/>
      <c r="J45" s="74"/>
      <c r="K45" s="84"/>
    </row>
    <row r="46" spans="2:11" x14ac:dyDescent="0.35">
      <c r="B46" s="98"/>
      <c r="C46" s="74"/>
      <c r="D46" s="74"/>
      <c r="E46" s="74"/>
      <c r="F46" s="74"/>
      <c r="G46" s="74"/>
      <c r="H46" s="74"/>
      <c r="I46" s="74"/>
      <c r="J46" s="74"/>
      <c r="K46" s="84"/>
    </row>
    <row r="47" spans="2:11" x14ac:dyDescent="0.35">
      <c r="B47" s="99"/>
      <c r="C47" s="74"/>
      <c r="D47" s="74"/>
      <c r="E47" s="74"/>
      <c r="F47" s="74"/>
      <c r="G47" s="74"/>
      <c r="H47" s="74"/>
      <c r="I47" s="74"/>
      <c r="J47" s="74"/>
      <c r="K47" s="84"/>
    </row>
    <row r="48" spans="2:11" x14ac:dyDescent="0.35">
      <c r="B48" s="97" t="s">
        <v>349</v>
      </c>
      <c r="K48" s="25"/>
    </row>
    <row r="49" spans="2:11" x14ac:dyDescent="0.35">
      <c r="B49" s="100">
        <f>$B41</f>
        <v>0</v>
      </c>
      <c r="C49" s="74"/>
      <c r="D49" s="74"/>
      <c r="E49" s="74"/>
      <c r="F49" s="74"/>
      <c r="G49" s="74"/>
      <c r="H49" s="74"/>
      <c r="I49" s="74"/>
      <c r="J49" s="74"/>
      <c r="K49" s="84"/>
    </row>
    <row r="50" spans="2:11" x14ac:dyDescent="0.35">
      <c r="B50" s="100">
        <f t="shared" ref="B50:B55" si="2">$B42</f>
        <v>0</v>
      </c>
      <c r="C50" s="74"/>
      <c r="D50" s="74"/>
      <c r="E50" s="74"/>
      <c r="F50" s="74"/>
      <c r="G50" s="74"/>
      <c r="H50" s="74"/>
      <c r="I50" s="74"/>
      <c r="J50" s="74"/>
      <c r="K50" s="84"/>
    </row>
    <row r="51" spans="2:11" x14ac:dyDescent="0.35">
      <c r="B51" s="100">
        <f t="shared" si="2"/>
        <v>0</v>
      </c>
      <c r="C51" s="74"/>
      <c r="D51" s="74"/>
      <c r="E51" s="74"/>
      <c r="F51" s="74"/>
      <c r="G51" s="74"/>
      <c r="H51" s="74"/>
      <c r="I51" s="74"/>
      <c r="J51" s="74"/>
      <c r="K51" s="84"/>
    </row>
    <row r="52" spans="2:11" x14ac:dyDescent="0.35">
      <c r="B52" s="100">
        <f t="shared" si="2"/>
        <v>0</v>
      </c>
      <c r="C52" s="74"/>
      <c r="D52" s="74"/>
      <c r="E52" s="74"/>
      <c r="F52" s="74"/>
      <c r="G52" s="74"/>
      <c r="H52" s="74"/>
      <c r="I52" s="74"/>
      <c r="J52" s="74"/>
      <c r="K52" s="84"/>
    </row>
    <row r="53" spans="2:11" x14ac:dyDescent="0.35">
      <c r="B53" s="100">
        <f t="shared" si="2"/>
        <v>0</v>
      </c>
      <c r="C53" s="74"/>
      <c r="D53" s="74"/>
      <c r="E53" s="74"/>
      <c r="F53" s="74"/>
      <c r="G53" s="74"/>
      <c r="H53" s="74"/>
      <c r="I53" s="74"/>
      <c r="J53" s="74"/>
      <c r="K53" s="84"/>
    </row>
    <row r="54" spans="2:11" x14ac:dyDescent="0.35">
      <c r="B54" s="100">
        <f t="shared" si="2"/>
        <v>0</v>
      </c>
      <c r="C54" s="74"/>
      <c r="D54" s="74"/>
      <c r="E54" s="74"/>
      <c r="F54" s="74"/>
      <c r="G54" s="74"/>
      <c r="H54" s="74"/>
      <c r="I54" s="74"/>
      <c r="J54" s="74"/>
      <c r="K54" s="84"/>
    </row>
    <row r="55" spans="2:11" x14ac:dyDescent="0.35">
      <c r="B55" s="100">
        <f t="shared" si="2"/>
        <v>0</v>
      </c>
      <c r="C55" s="74"/>
      <c r="D55" s="74"/>
      <c r="E55" s="74"/>
      <c r="F55" s="74"/>
      <c r="G55" s="74"/>
      <c r="H55" s="74"/>
      <c r="I55" s="74"/>
      <c r="J55" s="74"/>
      <c r="K55" s="84"/>
    </row>
    <row r="56" spans="2:11" x14ac:dyDescent="0.35">
      <c r="B56" s="97" t="s">
        <v>350</v>
      </c>
      <c r="K56" s="25"/>
    </row>
    <row r="57" spans="2:11" x14ac:dyDescent="0.35">
      <c r="B57" s="100">
        <f>$B49</f>
        <v>0</v>
      </c>
      <c r="C57" s="74"/>
      <c r="D57" s="74"/>
      <c r="E57" s="74"/>
      <c r="F57" s="74"/>
      <c r="G57" s="74"/>
      <c r="H57" s="74"/>
      <c r="I57" s="74"/>
      <c r="J57" s="74"/>
      <c r="K57" s="84"/>
    </row>
    <row r="58" spans="2:11" x14ac:dyDescent="0.35">
      <c r="B58" s="100">
        <f t="shared" ref="B58:B63" si="3">$B50</f>
        <v>0</v>
      </c>
      <c r="C58" s="74"/>
      <c r="D58" s="74"/>
      <c r="E58" s="74"/>
      <c r="F58" s="74"/>
      <c r="G58" s="74"/>
      <c r="H58" s="74"/>
      <c r="I58" s="74"/>
      <c r="J58" s="74"/>
      <c r="K58" s="84"/>
    </row>
    <row r="59" spans="2:11" x14ac:dyDescent="0.35">
      <c r="B59" s="100">
        <f t="shared" si="3"/>
        <v>0</v>
      </c>
      <c r="C59" s="74"/>
      <c r="D59" s="74"/>
      <c r="E59" s="74"/>
      <c r="F59" s="74"/>
      <c r="G59" s="74"/>
      <c r="H59" s="74"/>
      <c r="I59" s="74"/>
      <c r="J59" s="74"/>
      <c r="K59" s="84"/>
    </row>
    <row r="60" spans="2:11" x14ac:dyDescent="0.35">
      <c r="B60" s="100">
        <f t="shared" si="3"/>
        <v>0</v>
      </c>
      <c r="C60" s="74"/>
      <c r="D60" s="74"/>
      <c r="E60" s="74"/>
      <c r="F60" s="74"/>
      <c r="G60" s="74"/>
      <c r="H60" s="74"/>
      <c r="I60" s="74"/>
      <c r="J60" s="74"/>
      <c r="K60" s="84"/>
    </row>
    <row r="61" spans="2:11" x14ac:dyDescent="0.35">
      <c r="B61" s="100">
        <f t="shared" si="3"/>
        <v>0</v>
      </c>
      <c r="C61" s="74"/>
      <c r="D61" s="74"/>
      <c r="E61" s="74"/>
      <c r="F61" s="74"/>
      <c r="G61" s="74"/>
      <c r="H61" s="74"/>
      <c r="I61" s="74"/>
      <c r="J61" s="74"/>
      <c r="K61" s="84"/>
    </row>
    <row r="62" spans="2:11" x14ac:dyDescent="0.35">
      <c r="B62" s="100">
        <f t="shared" si="3"/>
        <v>0</v>
      </c>
      <c r="C62" s="74"/>
      <c r="D62" s="74"/>
      <c r="E62" s="74"/>
      <c r="F62" s="74"/>
      <c r="G62" s="74"/>
      <c r="H62" s="74"/>
      <c r="I62" s="74"/>
      <c r="J62" s="74"/>
      <c r="K62" s="84"/>
    </row>
    <row r="63" spans="2:11" x14ac:dyDescent="0.35">
      <c r="B63" s="100">
        <f t="shared" si="3"/>
        <v>0</v>
      </c>
      <c r="C63" s="74"/>
      <c r="D63" s="74"/>
      <c r="E63" s="74"/>
      <c r="F63" s="74"/>
      <c r="G63" s="74"/>
      <c r="H63" s="74"/>
      <c r="I63" s="74"/>
      <c r="J63" s="74"/>
      <c r="K63" s="84"/>
    </row>
    <row r="64" spans="2:11" x14ac:dyDescent="0.35">
      <c r="B64" s="101" t="s">
        <v>351</v>
      </c>
      <c r="K64" s="25"/>
    </row>
    <row r="65" spans="2:11" x14ac:dyDescent="0.35">
      <c r="B65" s="94"/>
      <c r="C65" s="74"/>
      <c r="D65" s="74"/>
      <c r="E65" s="74"/>
      <c r="F65" s="74"/>
      <c r="G65" s="74"/>
      <c r="H65" s="74"/>
      <c r="I65" s="74"/>
      <c r="J65" s="74"/>
      <c r="K65" s="84"/>
    </row>
    <row r="66" spans="2:11" x14ac:dyDescent="0.35">
      <c r="B66" s="95"/>
      <c r="C66" s="74"/>
      <c r="D66" s="74"/>
      <c r="E66" s="74"/>
      <c r="F66" s="74"/>
      <c r="G66" s="74"/>
      <c r="H66" s="74"/>
      <c r="I66" s="74"/>
      <c r="J66" s="74"/>
      <c r="K66" s="84"/>
    </row>
    <row r="67" spans="2:11" x14ac:dyDescent="0.35">
      <c r="B67" s="95"/>
      <c r="C67" s="74"/>
      <c r="D67" s="74"/>
      <c r="E67" s="74"/>
      <c r="F67" s="74"/>
      <c r="G67" s="74"/>
      <c r="H67" s="74"/>
      <c r="I67" s="74"/>
      <c r="J67" s="74"/>
      <c r="K67" s="84"/>
    </row>
    <row r="68" spans="2:11" x14ac:dyDescent="0.35">
      <c r="B68" s="95"/>
      <c r="C68" s="74"/>
      <c r="D68" s="74"/>
      <c r="E68" s="74"/>
      <c r="F68" s="74"/>
      <c r="G68" s="74"/>
      <c r="H68" s="74"/>
      <c r="I68" s="74"/>
      <c r="J68" s="74"/>
      <c r="K68" s="84"/>
    </row>
    <row r="69" spans="2:11" x14ac:dyDescent="0.35">
      <c r="B69" s="95"/>
      <c r="C69" s="74"/>
      <c r="D69" s="74"/>
      <c r="E69" s="74"/>
      <c r="F69" s="74"/>
      <c r="G69" s="74"/>
      <c r="H69" s="74"/>
      <c r="I69" s="74"/>
      <c r="J69" s="74"/>
      <c r="K69" s="84"/>
    </row>
    <row r="70" spans="2:11" x14ac:dyDescent="0.35">
      <c r="B70" s="95"/>
      <c r="C70" s="74"/>
      <c r="D70" s="74"/>
      <c r="E70" s="74"/>
      <c r="F70" s="74"/>
      <c r="G70" s="74"/>
      <c r="H70" s="74"/>
      <c r="I70" s="74"/>
      <c r="J70" s="74"/>
      <c r="K70" s="84"/>
    </row>
    <row r="71" spans="2:11" x14ac:dyDescent="0.35">
      <c r="B71" s="96"/>
      <c r="C71" s="74"/>
      <c r="D71" s="74"/>
      <c r="E71" s="74"/>
      <c r="F71" s="74"/>
      <c r="G71" s="74"/>
      <c r="H71" s="74"/>
      <c r="I71" s="74"/>
      <c r="J71" s="74"/>
      <c r="K71" s="84"/>
    </row>
    <row r="72" spans="2:11" x14ac:dyDescent="0.35">
      <c r="B72" s="83" t="s">
        <v>352</v>
      </c>
      <c r="K72" s="25"/>
    </row>
    <row r="73" spans="2:11" x14ac:dyDescent="0.35">
      <c r="B73" s="94"/>
      <c r="C73" s="74"/>
      <c r="D73" s="74"/>
      <c r="E73" s="74"/>
      <c r="F73" s="74"/>
      <c r="G73" s="74"/>
      <c r="H73" s="74"/>
      <c r="I73" s="74"/>
      <c r="J73" s="74"/>
      <c r="K73" s="84"/>
    </row>
    <row r="74" spans="2:11" x14ac:dyDescent="0.35">
      <c r="B74" s="95"/>
      <c r="C74" s="74"/>
      <c r="D74" s="74"/>
      <c r="E74" s="74"/>
      <c r="F74" s="74"/>
      <c r="G74" s="74"/>
      <c r="H74" s="74"/>
      <c r="I74" s="74"/>
      <c r="J74" s="74"/>
      <c r="K74" s="84"/>
    </row>
    <row r="75" spans="2:11" x14ac:dyDescent="0.35">
      <c r="B75" s="95"/>
      <c r="C75" s="74"/>
      <c r="D75" s="74"/>
      <c r="E75" s="74"/>
      <c r="F75" s="74"/>
      <c r="G75" s="74"/>
      <c r="H75" s="74"/>
      <c r="I75" s="74"/>
      <c r="J75" s="74"/>
      <c r="K75" s="84"/>
    </row>
    <row r="76" spans="2:11" x14ac:dyDescent="0.35">
      <c r="B76" s="95"/>
      <c r="C76" s="74"/>
      <c r="D76" s="74"/>
      <c r="E76" s="74"/>
      <c r="F76" s="74"/>
      <c r="G76" s="74"/>
      <c r="H76" s="74"/>
      <c r="I76" s="74"/>
      <c r="J76" s="74"/>
      <c r="K76" s="84"/>
    </row>
    <row r="77" spans="2:11" x14ac:dyDescent="0.35">
      <c r="B77" s="95"/>
      <c r="C77" s="74"/>
      <c r="D77" s="74"/>
      <c r="E77" s="74"/>
      <c r="F77" s="74"/>
      <c r="G77" s="74"/>
      <c r="H77" s="74"/>
      <c r="I77" s="74"/>
      <c r="J77" s="74"/>
      <c r="K77" s="84"/>
    </row>
    <row r="78" spans="2:11" x14ac:dyDescent="0.35">
      <c r="B78" s="95"/>
      <c r="C78" s="74"/>
      <c r="D78" s="74"/>
      <c r="E78" s="74"/>
      <c r="F78" s="74"/>
      <c r="G78" s="74"/>
      <c r="H78" s="74"/>
      <c r="I78" s="74"/>
      <c r="J78" s="74"/>
      <c r="K78" s="84"/>
    </row>
    <row r="79" spans="2:11" x14ac:dyDescent="0.35">
      <c r="B79" s="95"/>
      <c r="C79" s="74"/>
      <c r="D79" s="74"/>
      <c r="E79" s="74"/>
      <c r="F79" s="74"/>
      <c r="G79" s="74"/>
      <c r="H79" s="74"/>
      <c r="I79" s="74"/>
      <c r="J79" s="74"/>
      <c r="K79" s="84"/>
    </row>
    <row r="80" spans="2:11" x14ac:dyDescent="0.35">
      <c r="B80" s="95"/>
      <c r="C80" s="74"/>
      <c r="D80" s="74"/>
      <c r="E80" s="74"/>
      <c r="F80" s="74"/>
      <c r="G80" s="74"/>
      <c r="H80" s="74"/>
      <c r="I80" s="74"/>
      <c r="J80" s="74"/>
      <c r="K80" s="84"/>
    </row>
    <row r="81" spans="1:12" x14ac:dyDescent="0.35">
      <c r="B81" s="96"/>
      <c r="C81" s="74"/>
      <c r="D81" s="74"/>
      <c r="E81" s="74"/>
      <c r="F81" s="74"/>
      <c r="G81" s="74"/>
      <c r="H81" s="74"/>
      <c r="I81" s="74"/>
      <c r="J81" s="74"/>
      <c r="K81" s="84"/>
    </row>
    <row r="82" spans="1:12" x14ac:dyDescent="0.35">
      <c r="B82" s="83" t="s">
        <v>353</v>
      </c>
      <c r="K82" s="25"/>
    </row>
    <row r="83" spans="1:12" x14ac:dyDescent="0.35">
      <c r="B83" s="94"/>
      <c r="C83" s="74"/>
      <c r="D83" s="74"/>
      <c r="E83" s="74"/>
      <c r="F83" s="74"/>
      <c r="G83" s="74"/>
      <c r="H83" s="74"/>
      <c r="I83" s="74"/>
      <c r="J83" s="74"/>
      <c r="K83" s="84"/>
    </row>
    <row r="84" spans="1:12" x14ac:dyDescent="0.35">
      <c r="B84" s="96"/>
      <c r="C84" s="74"/>
      <c r="D84" s="74"/>
      <c r="E84" s="74"/>
      <c r="F84" s="74"/>
      <c r="G84" s="74"/>
      <c r="H84" s="74"/>
      <c r="I84" s="74"/>
      <c r="J84" s="74"/>
      <c r="K84" s="84"/>
    </row>
    <row r="85" spans="1:12" x14ac:dyDescent="0.35">
      <c r="B85" s="83" t="s">
        <v>354</v>
      </c>
      <c r="K85" s="25"/>
    </row>
    <row r="86" spans="1:12" x14ac:dyDescent="0.35">
      <c r="B86" s="102"/>
      <c r="C86" s="74"/>
      <c r="D86" s="74"/>
      <c r="E86" s="74"/>
      <c r="F86" s="74"/>
      <c r="G86" s="74"/>
      <c r="H86" s="74"/>
      <c r="I86" s="74"/>
      <c r="J86" s="74"/>
      <c r="K86" s="84"/>
    </row>
    <row r="87" spans="1:12" x14ac:dyDescent="0.35">
      <c r="B87" s="83" t="s">
        <v>355</v>
      </c>
      <c r="C87" s="103" t="s">
        <v>356</v>
      </c>
      <c r="K87" s="25"/>
    </row>
    <row r="88" spans="1:12" x14ac:dyDescent="0.35">
      <c r="B88" s="94"/>
      <c r="C88" s="74"/>
      <c r="D88" s="74"/>
      <c r="E88" s="74"/>
      <c r="F88" s="74"/>
      <c r="G88" s="74"/>
      <c r="H88" s="74"/>
      <c r="I88" s="74"/>
      <c r="J88" s="74"/>
      <c r="K88" s="84"/>
    </row>
    <row r="89" spans="1:12" x14ac:dyDescent="0.35">
      <c r="B89" s="95"/>
      <c r="C89" s="74"/>
      <c r="D89" s="74"/>
      <c r="E89" s="74"/>
      <c r="F89" s="74"/>
      <c r="G89" s="74"/>
      <c r="H89" s="74"/>
      <c r="I89" s="74"/>
      <c r="J89" s="74"/>
      <c r="K89" s="84"/>
    </row>
    <row r="90" spans="1:12" x14ac:dyDescent="0.35">
      <c r="B90" s="95"/>
      <c r="C90" s="74"/>
      <c r="D90" s="74"/>
      <c r="E90" s="74"/>
      <c r="F90" s="74"/>
      <c r="G90" s="74"/>
      <c r="H90" s="74"/>
      <c r="I90" s="74"/>
      <c r="J90" s="74"/>
      <c r="K90" s="84"/>
    </row>
    <row r="91" spans="1:12" x14ac:dyDescent="0.35">
      <c r="B91" s="95"/>
      <c r="C91" s="74"/>
      <c r="D91" s="74"/>
      <c r="E91" s="74"/>
      <c r="F91" s="74"/>
      <c r="G91" s="74"/>
      <c r="H91" s="74"/>
      <c r="I91" s="74"/>
      <c r="J91" s="74"/>
      <c r="K91" s="84"/>
    </row>
    <row r="92" spans="1:12" x14ac:dyDescent="0.35">
      <c r="B92" s="95"/>
      <c r="C92" s="74"/>
      <c r="D92" s="74"/>
      <c r="E92" s="74"/>
      <c r="F92" s="74"/>
      <c r="G92" s="74"/>
      <c r="H92" s="74"/>
      <c r="I92" s="74"/>
      <c r="J92" s="74"/>
      <c r="K92" s="84"/>
    </row>
    <row r="93" spans="1:12" x14ac:dyDescent="0.35">
      <c r="B93" s="95"/>
      <c r="C93" s="74"/>
      <c r="D93" s="74"/>
      <c r="E93" s="74"/>
      <c r="F93" s="74"/>
      <c r="G93" s="74"/>
      <c r="H93" s="74"/>
      <c r="I93" s="74"/>
      <c r="J93" s="74"/>
      <c r="K93" s="84"/>
    </row>
    <row r="94" spans="1:12" x14ac:dyDescent="0.35">
      <c r="B94" s="104"/>
      <c r="C94" s="105"/>
      <c r="D94" s="105"/>
      <c r="E94" s="105"/>
      <c r="F94" s="105"/>
      <c r="G94" s="105"/>
      <c r="H94" s="105"/>
      <c r="I94" s="105"/>
      <c r="J94" s="105"/>
      <c r="K94" s="106"/>
    </row>
    <row r="95" spans="1:12" x14ac:dyDescent="0.35">
      <c r="B95" s="2"/>
    </row>
    <row r="96" spans="1:12" x14ac:dyDescent="0.35">
      <c r="A96" t="s">
        <v>327</v>
      </c>
      <c r="B96" t="s">
        <v>327</v>
      </c>
      <c r="C96" t="s">
        <v>327</v>
      </c>
      <c r="D96" t="s">
        <v>327</v>
      </c>
      <c r="E96" t="s">
        <v>327</v>
      </c>
      <c r="F96" t="s">
        <v>327</v>
      </c>
      <c r="G96" t="s">
        <v>327</v>
      </c>
      <c r="H96" t="s">
        <v>327</v>
      </c>
      <c r="I96" t="s">
        <v>327</v>
      </c>
      <c r="J96" t="s">
        <v>327</v>
      </c>
      <c r="K96" t="s">
        <v>327</v>
      </c>
      <c r="L96" t="s">
        <v>327</v>
      </c>
    </row>
    <row r="97" spans="2:2" x14ac:dyDescent="0.35">
      <c r="B97" s="236"/>
    </row>
    <row r="98" spans="2:2" x14ac:dyDescent="0.35"/>
    <row r="99" spans="2:2" x14ac:dyDescent="0.35"/>
    <row r="100" spans="2:2" x14ac:dyDescent="0.35"/>
    <row r="101" spans="2:2" x14ac:dyDescent="0.35"/>
    <row r="102" spans="2:2" x14ac:dyDescent="0.35"/>
    <row r="103" spans="2:2" x14ac:dyDescent="0.35"/>
    <row r="104" spans="2:2" x14ac:dyDescent="0.35"/>
    <row r="105" spans="2:2" x14ac:dyDescent="0.35"/>
    <row r="106" spans="2:2" x14ac:dyDescent="0.35"/>
    <row r="107" spans="2:2" x14ac:dyDescent="0.35"/>
    <row r="108" spans="2:2" x14ac:dyDescent="0.35"/>
    <row r="109" spans="2:2" x14ac:dyDescent="0.35"/>
    <row r="110" spans="2:2" x14ac:dyDescent="0.35"/>
    <row r="111" spans="2:2" x14ac:dyDescent="0.35"/>
    <row r="112" spans="2: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</sheetData>
  <sheetProtection algorithmName="SHA-512" hashValue="G6LRi4KmQ/OWle5fjt642cyZJZsrf8vbaNGcMIlkYBHhKc1KcTahzg4m8ZG6CUFD3VM40foSV4wXJZ5ldi75uA==" saltValue="tj33eswwR/ryiKtrEZP27Q==" spinCount="100000" sheet="1" objects="1" scenarios="1"/>
  <mergeCells count="2">
    <mergeCell ref="B2:K2"/>
    <mergeCell ref="B27:K27"/>
  </mergeCells>
  <phoneticPr fontId="18" type="noConversion"/>
  <pageMargins left="0.7" right="0.7" top="0.75" bottom="0.75" header="0.3" footer="0.3"/>
  <pageSetup paperSize="9" orientation="portrait" r:id="rId1"/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2060"/>
  </sheetPr>
  <dimension ref="B2:T78"/>
  <sheetViews>
    <sheetView showGridLines="0" tabSelected="1" zoomScale="85" zoomScaleNormal="85" workbookViewId="0">
      <selection activeCell="J18" sqref="J18"/>
    </sheetView>
  </sheetViews>
  <sheetFormatPr defaultColWidth="9.08984375" defaultRowHeight="14.5" x14ac:dyDescent="0.35"/>
  <cols>
    <col min="1" max="1" width="3.453125" customWidth="1"/>
    <col min="2" max="7" width="14" customWidth="1"/>
    <col min="8" max="8" width="16.453125" customWidth="1"/>
    <col min="9" max="13" width="14" customWidth="1"/>
    <col min="14" max="14" width="4" customWidth="1"/>
    <col min="15" max="15" width="9.08984375" bestFit="1" customWidth="1"/>
    <col min="16" max="16" width="13.08984375" customWidth="1"/>
    <col min="17" max="17" width="4.08984375" customWidth="1"/>
    <col min="18" max="18" width="13.81640625" customWidth="1"/>
  </cols>
  <sheetData>
    <row r="2" spans="2:20" x14ac:dyDescent="0.35">
      <c r="B2" s="399" t="s">
        <v>431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159"/>
      <c r="O2" s="159"/>
      <c r="P2" s="159"/>
      <c r="Q2" s="159"/>
      <c r="R2" s="159"/>
      <c r="S2" s="159"/>
      <c r="T2" s="159"/>
    </row>
    <row r="3" spans="2:20" x14ac:dyDescent="0.35"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159"/>
      <c r="O3" s="159"/>
      <c r="P3" s="159"/>
      <c r="Q3" s="159"/>
      <c r="R3" s="159"/>
      <c r="S3" s="159"/>
      <c r="T3" s="159"/>
    </row>
    <row r="4" spans="2:20" x14ac:dyDescent="0.35">
      <c r="B4" s="325" t="s">
        <v>494</v>
      </c>
      <c r="C4" s="326"/>
      <c r="D4" s="326"/>
      <c r="E4" s="326"/>
      <c r="F4" s="16"/>
      <c r="G4" s="16"/>
      <c r="H4" s="16"/>
      <c r="I4" s="16"/>
      <c r="J4" s="16"/>
      <c r="K4" s="16"/>
      <c r="L4" s="16"/>
      <c r="M4" s="16"/>
      <c r="N4" s="159"/>
      <c r="O4" s="159"/>
      <c r="P4" s="159"/>
      <c r="Q4" s="159"/>
      <c r="R4" s="159"/>
      <c r="S4" s="159"/>
      <c r="T4" s="159"/>
    </row>
    <row r="5" spans="2:20" s="336" customFormat="1" ht="15" thickBot="1" x14ac:dyDescent="0.4"/>
    <row r="6" spans="2:20" ht="23" x14ac:dyDescent="0.35">
      <c r="B6" s="337"/>
      <c r="C6" s="338" t="s">
        <v>481</v>
      </c>
      <c r="D6" s="339"/>
      <c r="E6" s="340">
        <v>2022</v>
      </c>
      <c r="F6" s="339"/>
      <c r="G6" s="339"/>
      <c r="H6" s="339"/>
      <c r="I6" s="339"/>
      <c r="J6" s="339"/>
      <c r="K6" s="339"/>
      <c r="L6" s="341"/>
      <c r="M6" s="342"/>
      <c r="N6" s="339"/>
      <c r="O6" s="339"/>
      <c r="P6" s="339"/>
      <c r="Q6" s="339"/>
      <c r="R6" s="343" t="s">
        <v>482</v>
      </c>
      <c r="S6" s="344" t="s">
        <v>493</v>
      </c>
      <c r="T6" s="345"/>
    </row>
    <row r="7" spans="2:20" x14ac:dyDescent="0.35">
      <c r="B7" s="285"/>
      <c r="C7" s="286"/>
      <c r="D7" s="286"/>
      <c r="E7" s="286"/>
      <c r="F7" s="286"/>
      <c r="G7" s="286"/>
      <c r="H7" s="286"/>
      <c r="I7" s="286"/>
      <c r="J7" s="286"/>
      <c r="K7" s="286"/>
      <c r="L7" s="287"/>
      <c r="M7" s="288"/>
      <c r="N7" s="286"/>
      <c r="O7" s="286"/>
      <c r="P7" s="286"/>
      <c r="Q7" s="286"/>
      <c r="R7" s="286"/>
      <c r="S7" s="286"/>
      <c r="T7" s="290"/>
    </row>
    <row r="8" spans="2:20" x14ac:dyDescent="0.35">
      <c r="B8" s="285"/>
      <c r="C8" s="291"/>
      <c r="D8" s="292"/>
      <c r="E8" s="286"/>
      <c r="F8" s="286"/>
      <c r="G8" s="286"/>
      <c r="H8" s="380" t="s">
        <v>483</v>
      </c>
      <c r="I8" s="286"/>
      <c r="J8" s="286"/>
      <c r="K8" s="286"/>
      <c r="L8" s="293"/>
      <c r="M8" s="288"/>
      <c r="N8" s="286"/>
      <c r="O8" s="294"/>
      <c r="P8" s="383" t="s">
        <v>484</v>
      </c>
      <c r="Q8" s="286"/>
      <c r="R8" s="286"/>
      <c r="S8" s="286"/>
      <c r="T8" s="289"/>
    </row>
    <row r="9" spans="2:20" x14ac:dyDescent="0.35">
      <c r="B9" s="295"/>
      <c r="C9" s="296"/>
      <c r="D9" s="292"/>
      <c r="E9" s="286"/>
      <c r="F9" s="286"/>
      <c r="G9" s="286"/>
      <c r="H9" s="381"/>
      <c r="I9" s="297"/>
      <c r="J9" s="286"/>
      <c r="K9" s="286"/>
      <c r="L9" s="286"/>
      <c r="M9" s="286"/>
      <c r="N9" s="286"/>
      <c r="O9" s="294"/>
      <c r="P9" s="384"/>
      <c r="Q9" s="297"/>
      <c r="R9" s="286"/>
      <c r="S9" s="298"/>
      <c r="T9" s="299"/>
    </row>
    <row r="10" spans="2:20" x14ac:dyDescent="0.35">
      <c r="B10" s="295"/>
      <c r="C10" s="296"/>
      <c r="D10" s="292"/>
      <c r="E10" s="286"/>
      <c r="F10" s="286"/>
      <c r="G10" s="286"/>
      <c r="H10" s="381"/>
      <c r="I10" s="297"/>
      <c r="J10" s="297"/>
      <c r="K10" s="286"/>
      <c r="L10" s="386" t="s">
        <v>485</v>
      </c>
      <c r="M10" s="286"/>
      <c r="N10" s="297"/>
      <c r="O10" s="294"/>
      <c r="P10" s="385"/>
      <c r="Q10" s="297"/>
      <c r="R10" s="286"/>
      <c r="S10" s="298"/>
      <c r="T10" s="299"/>
    </row>
    <row r="11" spans="2:20" x14ac:dyDescent="0.35">
      <c r="B11" s="295"/>
      <c r="C11" s="296"/>
      <c r="D11" s="292"/>
      <c r="E11" s="297"/>
      <c r="F11" s="286"/>
      <c r="G11" s="286"/>
      <c r="H11" s="381"/>
      <c r="I11" s="297"/>
      <c r="J11" s="293"/>
      <c r="K11" s="286"/>
      <c r="L11" s="387"/>
      <c r="M11" s="288"/>
      <c r="N11" s="293"/>
      <c r="O11" s="297"/>
      <c r="P11" s="286"/>
      <c r="Q11" s="297"/>
      <c r="R11" s="389" t="s">
        <v>486</v>
      </c>
      <c r="S11" s="298"/>
      <c r="T11" s="299"/>
    </row>
    <row r="12" spans="2:20" x14ac:dyDescent="0.35">
      <c r="B12" s="295"/>
      <c r="C12" s="296"/>
      <c r="D12" s="292"/>
      <c r="E12" s="297"/>
      <c r="F12" s="286"/>
      <c r="G12" s="286"/>
      <c r="H12" s="381"/>
      <c r="I12" s="297"/>
      <c r="J12" s="286"/>
      <c r="K12" s="286"/>
      <c r="L12" s="388"/>
      <c r="M12" s="286"/>
      <c r="N12" s="297"/>
      <c r="O12" s="294"/>
      <c r="P12" s="297"/>
      <c r="Q12" s="297"/>
      <c r="R12" s="390"/>
      <c r="S12" s="298"/>
      <c r="T12" s="299"/>
    </row>
    <row r="13" spans="2:20" x14ac:dyDescent="0.35">
      <c r="B13" s="295"/>
      <c r="C13" s="296"/>
      <c r="D13" s="292"/>
      <c r="E13" s="293">
        <f>'6_Atividade_METAS_Baixa'!C44</f>
        <v>283.32158989794323</v>
      </c>
      <c r="F13" s="286"/>
      <c r="G13" s="286"/>
      <c r="H13" s="381"/>
      <c r="I13" s="297"/>
      <c r="J13" s="297"/>
      <c r="K13" s="286"/>
      <c r="L13" s="297"/>
      <c r="M13" s="286"/>
      <c r="N13" s="297"/>
      <c r="O13" s="294"/>
      <c r="P13" s="300">
        <v>0</v>
      </c>
      <c r="Q13" s="297"/>
      <c r="R13" s="391"/>
      <c r="S13" s="298"/>
      <c r="T13" s="299"/>
    </row>
    <row r="14" spans="2:20" x14ac:dyDescent="0.35">
      <c r="B14" s="295"/>
      <c r="C14" s="296"/>
      <c r="D14" s="292"/>
      <c r="E14" s="286"/>
      <c r="F14" s="286"/>
      <c r="G14" s="286"/>
      <c r="H14" s="381"/>
      <c r="I14" s="297"/>
      <c r="J14" s="297"/>
      <c r="K14" s="286"/>
      <c r="L14" s="297"/>
      <c r="M14" s="286"/>
      <c r="N14" s="300"/>
      <c r="O14" s="294"/>
      <c r="P14" s="286"/>
      <c r="Q14" s="297"/>
      <c r="R14" s="286"/>
      <c r="S14" s="298"/>
      <c r="T14" s="299"/>
    </row>
    <row r="15" spans="2:20" x14ac:dyDescent="0.35">
      <c r="B15" s="285"/>
      <c r="C15" s="296"/>
      <c r="D15" s="292"/>
      <c r="E15" s="286"/>
      <c r="F15" s="286"/>
      <c r="G15" s="286"/>
      <c r="H15" s="381"/>
      <c r="I15" s="297"/>
      <c r="J15" s="300"/>
      <c r="K15" s="286"/>
      <c r="L15" s="286"/>
      <c r="M15" s="286"/>
      <c r="N15" s="297"/>
      <c r="O15" s="286"/>
      <c r="P15" s="392" t="s">
        <v>377</v>
      </c>
      <c r="Q15" s="286"/>
      <c r="R15" s="286"/>
      <c r="S15" s="298"/>
      <c r="T15" s="289"/>
    </row>
    <row r="16" spans="2:20" x14ac:dyDescent="0.35">
      <c r="B16" s="285"/>
      <c r="C16" s="296"/>
      <c r="D16" s="292"/>
      <c r="E16" s="286"/>
      <c r="F16" s="286"/>
      <c r="G16" s="286"/>
      <c r="H16" s="381"/>
      <c r="I16" s="286"/>
      <c r="J16" s="286"/>
      <c r="K16" s="286"/>
      <c r="L16" s="286"/>
      <c r="M16" s="286"/>
      <c r="N16" s="286"/>
      <c r="O16" s="286"/>
      <c r="P16" s="393"/>
      <c r="Q16" s="286"/>
      <c r="R16" s="286"/>
      <c r="S16" s="298"/>
      <c r="T16" s="289"/>
    </row>
    <row r="17" spans="2:20" x14ac:dyDescent="0.35">
      <c r="B17" s="285"/>
      <c r="C17" s="296"/>
      <c r="D17" s="292"/>
      <c r="E17" s="286"/>
      <c r="F17" s="286"/>
      <c r="G17" s="286"/>
      <c r="H17" s="381"/>
      <c r="I17" s="286"/>
      <c r="J17" s="286"/>
      <c r="K17" s="286"/>
      <c r="L17" s="286"/>
      <c r="M17" s="286"/>
      <c r="N17" s="300"/>
      <c r="O17" s="286"/>
      <c r="P17" s="297"/>
      <c r="Q17" s="286"/>
      <c r="R17" s="389" t="s">
        <v>486</v>
      </c>
      <c r="S17" s="298"/>
      <c r="T17" s="289"/>
    </row>
    <row r="18" spans="2:20" x14ac:dyDescent="0.35">
      <c r="B18" s="285"/>
      <c r="C18" s="296"/>
      <c r="D18" s="292"/>
      <c r="E18" s="286"/>
      <c r="F18" s="286"/>
      <c r="G18" s="286"/>
      <c r="H18" s="381"/>
      <c r="I18" s="286"/>
      <c r="J18" s="293">
        <f>'6_Atividade_METAS_Baixa'!C51</f>
        <v>0</v>
      </c>
      <c r="K18" s="286"/>
      <c r="L18" s="386" t="s">
        <v>487</v>
      </c>
      <c r="M18" s="286"/>
      <c r="N18" s="286"/>
      <c r="O18" s="286"/>
      <c r="P18" s="286"/>
      <c r="Q18" s="286"/>
      <c r="R18" s="391"/>
      <c r="S18" s="298"/>
      <c r="T18" s="289"/>
    </row>
    <row r="19" spans="2:20" x14ac:dyDescent="0.35">
      <c r="B19" s="285"/>
      <c r="C19" s="296"/>
      <c r="D19" s="292"/>
      <c r="E19" s="286"/>
      <c r="F19" s="286"/>
      <c r="G19" s="286"/>
      <c r="H19" s="382"/>
      <c r="I19" s="286"/>
      <c r="J19" s="286"/>
      <c r="K19" s="286"/>
      <c r="L19" s="387"/>
      <c r="M19" s="286"/>
      <c r="N19" s="286"/>
      <c r="O19" s="286"/>
      <c r="P19" s="300">
        <v>0</v>
      </c>
      <c r="Q19" s="286"/>
      <c r="R19" s="286"/>
      <c r="S19" s="298"/>
      <c r="T19" s="289"/>
    </row>
    <row r="20" spans="2:20" x14ac:dyDescent="0.35">
      <c r="B20" s="285"/>
      <c r="C20" s="296"/>
      <c r="D20" s="292"/>
      <c r="E20" s="286"/>
      <c r="F20" s="286"/>
      <c r="G20" s="301"/>
      <c r="H20" s="302"/>
      <c r="I20" s="286"/>
      <c r="J20" s="286"/>
      <c r="K20" s="286"/>
      <c r="L20" s="387"/>
      <c r="M20" s="297"/>
      <c r="N20" s="293"/>
      <c r="O20" s="286"/>
      <c r="P20" s="286"/>
      <c r="Q20" s="286"/>
      <c r="R20" s="286"/>
      <c r="S20" s="298"/>
      <c r="T20" s="289"/>
    </row>
    <row r="21" spans="2:20" x14ac:dyDescent="0.35">
      <c r="B21" s="285"/>
      <c r="C21" s="303" t="s">
        <v>488</v>
      </c>
      <c r="D21" s="292"/>
      <c r="E21" s="286"/>
      <c r="F21" s="286"/>
      <c r="G21" s="286"/>
      <c r="H21" s="380" t="s">
        <v>489</v>
      </c>
      <c r="I21" s="286"/>
      <c r="J21" s="286"/>
      <c r="K21" s="286"/>
      <c r="L21" s="388"/>
      <c r="M21" s="286"/>
      <c r="N21" s="286"/>
      <c r="O21" s="286"/>
      <c r="P21" s="394" t="s">
        <v>381</v>
      </c>
      <c r="Q21" s="286"/>
      <c r="R21" s="286"/>
      <c r="S21" s="297"/>
      <c r="T21" s="289"/>
    </row>
    <row r="22" spans="2:20" x14ac:dyDescent="0.35">
      <c r="B22" s="285"/>
      <c r="C22" s="304"/>
      <c r="D22" s="292"/>
      <c r="E22" s="293"/>
      <c r="F22" s="286"/>
      <c r="G22" s="286"/>
      <c r="H22" s="381"/>
      <c r="I22" s="286"/>
      <c r="J22" s="293"/>
      <c r="K22" s="286"/>
      <c r="L22" s="286"/>
      <c r="M22" s="286"/>
      <c r="N22" s="286"/>
      <c r="O22" s="286"/>
      <c r="P22" s="395"/>
      <c r="Q22" s="286"/>
      <c r="R22" s="396" t="s">
        <v>484</v>
      </c>
      <c r="S22" s="305"/>
      <c r="T22" s="289"/>
    </row>
    <row r="23" spans="2:20" x14ac:dyDescent="0.35">
      <c r="B23" s="285"/>
      <c r="C23" s="306"/>
      <c r="D23" s="292"/>
      <c r="E23" s="288"/>
      <c r="F23" s="288"/>
      <c r="G23" s="288"/>
      <c r="H23" s="382"/>
      <c r="I23" s="288"/>
      <c r="J23" s="286"/>
      <c r="K23" s="288"/>
      <c r="L23" s="286"/>
      <c r="M23" s="288"/>
      <c r="N23" s="293">
        <f>'5_Infraestruturas_Baixa'!C45</f>
        <v>0</v>
      </c>
      <c r="O23" s="288"/>
      <c r="P23" s="286"/>
      <c r="Q23" s="288"/>
      <c r="R23" s="397"/>
      <c r="S23" s="305"/>
      <c r="T23" s="289"/>
    </row>
    <row r="24" spans="2:20" x14ac:dyDescent="0.35">
      <c r="B24" s="285"/>
      <c r="C24" s="306"/>
      <c r="D24" s="292"/>
      <c r="E24" s="286"/>
      <c r="F24" s="286"/>
      <c r="G24" s="286"/>
      <c r="H24" s="286"/>
      <c r="I24" s="286"/>
      <c r="J24" s="293"/>
      <c r="K24" s="286"/>
      <c r="L24" s="286"/>
      <c r="M24" s="288"/>
      <c r="N24" s="286"/>
      <c r="O24" s="294"/>
      <c r="P24" s="293"/>
      <c r="Q24" s="286"/>
      <c r="R24" s="397"/>
      <c r="S24" s="307"/>
      <c r="T24" s="289"/>
    </row>
    <row r="25" spans="2:20" x14ac:dyDescent="0.35">
      <c r="B25" s="285"/>
      <c r="C25" s="296"/>
      <c r="D25" s="292"/>
      <c r="E25" s="286"/>
      <c r="F25" s="286"/>
      <c r="G25" s="286"/>
      <c r="H25" s="286"/>
      <c r="I25" s="286"/>
      <c r="J25" s="286"/>
      <c r="K25" s="286"/>
      <c r="L25" s="386" t="s">
        <v>490</v>
      </c>
      <c r="M25" s="288"/>
      <c r="N25" s="305"/>
      <c r="O25" s="294"/>
      <c r="P25" s="294"/>
      <c r="Q25" s="288"/>
      <c r="R25" s="398"/>
      <c r="S25" s="307"/>
      <c r="T25" s="289"/>
    </row>
    <row r="26" spans="2:20" x14ac:dyDescent="0.35">
      <c r="B26" s="285"/>
      <c r="C26" s="296"/>
      <c r="D26" s="292"/>
      <c r="E26" s="286"/>
      <c r="F26" s="286"/>
      <c r="G26" s="286"/>
      <c r="H26" s="286"/>
      <c r="I26" s="286"/>
      <c r="J26" s="286"/>
      <c r="K26" s="286"/>
      <c r="L26" s="387"/>
      <c r="M26" s="286"/>
      <c r="N26" s="308"/>
      <c r="O26" s="294"/>
      <c r="P26" s="389" t="s">
        <v>491</v>
      </c>
      <c r="Q26" s="286"/>
      <c r="R26" s="286"/>
      <c r="S26" s="307"/>
      <c r="T26" s="289"/>
    </row>
    <row r="27" spans="2:20" x14ac:dyDescent="0.35">
      <c r="B27" s="285"/>
      <c r="C27" s="306"/>
      <c r="D27" s="309"/>
      <c r="E27" s="286"/>
      <c r="F27" s="286"/>
      <c r="G27" s="286"/>
      <c r="H27" s="380" t="s">
        <v>492</v>
      </c>
      <c r="I27" s="286"/>
      <c r="J27" s="286"/>
      <c r="K27" s="286"/>
      <c r="L27" s="387"/>
      <c r="M27" s="286"/>
      <c r="N27" s="286"/>
      <c r="O27" s="294"/>
      <c r="P27" s="391"/>
      <c r="Q27" s="286"/>
      <c r="R27" s="286"/>
      <c r="S27" s="286"/>
      <c r="T27" s="289"/>
    </row>
    <row r="28" spans="2:20" x14ac:dyDescent="0.35">
      <c r="B28" s="285"/>
      <c r="C28" s="306"/>
      <c r="D28" s="286"/>
      <c r="E28" s="286"/>
      <c r="F28" s="286"/>
      <c r="G28" s="286"/>
      <c r="H28" s="381"/>
      <c r="I28" s="286"/>
      <c r="J28" s="310"/>
      <c r="K28" s="286"/>
      <c r="L28" s="387"/>
      <c r="M28" s="288"/>
      <c r="N28" s="286"/>
      <c r="O28" s="294"/>
      <c r="P28" s="286"/>
      <c r="Q28" s="288"/>
      <c r="R28" s="286"/>
      <c r="S28" s="286"/>
      <c r="T28" s="289"/>
    </row>
    <row r="29" spans="2:20" x14ac:dyDescent="0.35">
      <c r="B29" s="285"/>
      <c r="C29" s="311"/>
      <c r="D29" s="286"/>
      <c r="E29" s="286"/>
      <c r="F29" s="286"/>
      <c r="G29" s="286"/>
      <c r="H29" s="381"/>
      <c r="I29" s="286"/>
      <c r="J29" s="286"/>
      <c r="K29" s="286"/>
      <c r="L29" s="387"/>
      <c r="M29" s="288"/>
      <c r="N29" s="308"/>
      <c r="O29" s="294"/>
      <c r="P29" s="389" t="s">
        <v>377</v>
      </c>
      <c r="Q29" s="288"/>
      <c r="R29" s="286"/>
      <c r="S29" s="294"/>
      <c r="T29" s="289"/>
    </row>
    <row r="30" spans="2:20" x14ac:dyDescent="0.35">
      <c r="B30" s="285"/>
      <c r="C30" s="306"/>
      <c r="D30" s="286"/>
      <c r="E30" s="286"/>
      <c r="F30" s="286"/>
      <c r="G30" s="286"/>
      <c r="H30" s="381"/>
      <c r="I30" s="286"/>
      <c r="J30" s="286"/>
      <c r="K30" s="286"/>
      <c r="L30" s="387"/>
      <c r="M30" s="288"/>
      <c r="N30" s="305"/>
      <c r="O30" s="294"/>
      <c r="P30" s="390"/>
      <c r="Q30" s="288"/>
      <c r="R30" s="286"/>
      <c r="S30" s="294"/>
      <c r="T30" s="289"/>
    </row>
    <row r="31" spans="2:20" x14ac:dyDescent="0.35">
      <c r="B31" s="285"/>
      <c r="C31" s="306"/>
      <c r="D31" s="286"/>
      <c r="E31" s="286"/>
      <c r="F31" s="286"/>
      <c r="G31" s="286"/>
      <c r="H31" s="381"/>
      <c r="I31" s="286"/>
      <c r="J31" s="286"/>
      <c r="K31" s="286"/>
      <c r="L31" s="387"/>
      <c r="M31" s="288"/>
      <c r="N31" s="305"/>
      <c r="O31" s="294"/>
      <c r="P31" s="390"/>
      <c r="Q31" s="288"/>
      <c r="R31" s="286"/>
      <c r="S31" s="294"/>
      <c r="T31" s="289"/>
    </row>
    <row r="32" spans="2:20" x14ac:dyDescent="0.35">
      <c r="B32" s="285"/>
      <c r="C32" s="312"/>
      <c r="D32" s="292"/>
      <c r="E32" s="310">
        <f>'6_Atividade_METAS_Baixa'!C7</f>
        <v>1498</v>
      </c>
      <c r="F32" s="286"/>
      <c r="G32" s="286"/>
      <c r="H32" s="381"/>
      <c r="I32" s="286"/>
      <c r="J32" s="286"/>
      <c r="K32" s="286"/>
      <c r="L32" s="388"/>
      <c r="M32" s="286"/>
      <c r="N32" s="286"/>
      <c r="O32" s="294"/>
      <c r="P32" s="390"/>
      <c r="Q32" s="288"/>
      <c r="R32" s="286"/>
      <c r="S32" s="294"/>
      <c r="T32" s="289"/>
    </row>
    <row r="33" spans="2:20" x14ac:dyDescent="0.35">
      <c r="B33" s="285"/>
      <c r="C33" s="313"/>
      <c r="D33" s="292"/>
      <c r="E33" s="286"/>
      <c r="F33" s="286"/>
      <c r="G33" s="286"/>
      <c r="H33" s="381"/>
      <c r="I33" s="286"/>
      <c r="J33" s="286"/>
      <c r="K33" s="286"/>
      <c r="L33" s="286"/>
      <c r="M33" s="286"/>
      <c r="N33" s="308"/>
      <c r="O33" s="286"/>
      <c r="P33" s="390"/>
      <c r="Q33" s="288"/>
      <c r="R33" s="314"/>
      <c r="S33" s="294"/>
      <c r="T33" s="289"/>
    </row>
    <row r="34" spans="2:20" x14ac:dyDescent="0.35">
      <c r="B34" s="285"/>
      <c r="C34" s="313"/>
      <c r="D34" s="292"/>
      <c r="E34" s="286"/>
      <c r="F34" s="286"/>
      <c r="G34" s="286"/>
      <c r="H34" s="381"/>
      <c r="I34" s="286"/>
      <c r="J34" s="286"/>
      <c r="K34" s="286"/>
      <c r="L34" s="286"/>
      <c r="M34" s="286"/>
      <c r="N34" s="286"/>
      <c r="O34" s="286"/>
      <c r="P34" s="391"/>
      <c r="Q34" s="288"/>
      <c r="R34" s="314"/>
      <c r="S34" s="294"/>
      <c r="T34" s="289"/>
    </row>
    <row r="35" spans="2:20" x14ac:dyDescent="0.35">
      <c r="B35" s="285"/>
      <c r="C35" s="296"/>
      <c r="D35" s="292"/>
      <c r="E35" s="286"/>
      <c r="F35" s="286"/>
      <c r="G35" s="286"/>
      <c r="H35" s="381"/>
      <c r="I35" s="286"/>
      <c r="J35" s="286"/>
      <c r="K35" s="286"/>
      <c r="L35" s="286"/>
      <c r="M35" s="286"/>
      <c r="N35" s="286"/>
      <c r="O35" s="286"/>
      <c r="P35" s="314"/>
      <c r="Q35" s="288"/>
      <c r="R35" s="286"/>
      <c r="S35" s="294"/>
      <c r="T35" s="289"/>
    </row>
    <row r="36" spans="2:20" x14ac:dyDescent="0.35">
      <c r="B36" s="285"/>
      <c r="C36" s="296"/>
      <c r="D36" s="292"/>
      <c r="E36" s="286"/>
      <c r="F36" s="286"/>
      <c r="G36" s="286"/>
      <c r="H36" s="381"/>
      <c r="I36" s="286"/>
      <c r="J36" s="286"/>
      <c r="K36" s="286"/>
      <c r="L36" s="286"/>
      <c r="M36" s="286"/>
      <c r="N36" s="305"/>
      <c r="O36" s="286"/>
      <c r="P36" s="314"/>
      <c r="Q36" s="288"/>
      <c r="R36" s="286"/>
      <c r="S36" s="294"/>
      <c r="T36" s="289"/>
    </row>
    <row r="37" spans="2:20" x14ac:dyDescent="0.35">
      <c r="B37" s="285"/>
      <c r="C37" s="296"/>
      <c r="D37" s="292"/>
      <c r="E37" s="286"/>
      <c r="F37" s="286"/>
      <c r="G37" s="286"/>
      <c r="H37" s="381"/>
      <c r="I37" s="286"/>
      <c r="J37" s="286"/>
      <c r="K37" s="286"/>
      <c r="L37" s="286"/>
      <c r="M37" s="288"/>
      <c r="N37" s="308">
        <v>0</v>
      </c>
      <c r="O37" s="315"/>
      <c r="P37" s="389" t="s">
        <v>486</v>
      </c>
      <c r="Q37" s="286"/>
      <c r="R37" s="286"/>
      <c r="S37" s="294"/>
      <c r="T37" s="289"/>
    </row>
    <row r="38" spans="2:20" x14ac:dyDescent="0.35">
      <c r="B38" s="285"/>
      <c r="C38" s="296"/>
      <c r="D38" s="292"/>
      <c r="E38" s="286"/>
      <c r="F38" s="286"/>
      <c r="G38" s="286"/>
      <c r="H38" s="381"/>
      <c r="I38" s="286"/>
      <c r="J38" s="308">
        <v>0</v>
      </c>
      <c r="K38" s="286"/>
      <c r="L38" s="286"/>
      <c r="M38" s="288"/>
      <c r="N38" s="286"/>
      <c r="O38" s="315"/>
      <c r="P38" s="390"/>
      <c r="Q38" s="286"/>
      <c r="R38" s="286"/>
      <c r="S38" s="294"/>
      <c r="T38" s="289"/>
    </row>
    <row r="39" spans="2:20" x14ac:dyDescent="0.35">
      <c r="B39" s="285"/>
      <c r="C39" s="316"/>
      <c r="D39" s="292"/>
      <c r="E39" s="286"/>
      <c r="F39" s="286"/>
      <c r="G39" s="286"/>
      <c r="H39" s="382"/>
      <c r="I39" s="286"/>
      <c r="J39" s="286"/>
      <c r="K39" s="286"/>
      <c r="L39" s="288"/>
      <c r="M39" s="288"/>
      <c r="N39" s="288"/>
      <c r="O39" s="288"/>
      <c r="P39" s="391"/>
      <c r="Q39" s="286"/>
      <c r="R39" s="286"/>
      <c r="S39" s="294"/>
      <c r="T39" s="289"/>
    </row>
    <row r="40" spans="2:20" x14ac:dyDescent="0.35">
      <c r="B40" s="285"/>
      <c r="C40" s="317"/>
      <c r="D40" s="292"/>
      <c r="E40" s="286"/>
      <c r="F40" s="286"/>
      <c r="G40" s="286"/>
      <c r="H40" s="286"/>
      <c r="I40" s="286"/>
      <c r="J40" s="314"/>
      <c r="K40" s="286"/>
      <c r="L40" s="288"/>
      <c r="M40" s="288"/>
      <c r="N40" s="288"/>
      <c r="O40" s="288"/>
      <c r="P40" s="286"/>
      <c r="Q40" s="286"/>
      <c r="R40" s="314"/>
      <c r="S40" s="294"/>
      <c r="T40" s="289"/>
    </row>
    <row r="41" spans="2:20" ht="15" thickBot="1" x14ac:dyDescent="0.4">
      <c r="B41" s="318"/>
      <c r="C41" s="319"/>
      <c r="D41" s="319"/>
      <c r="E41" s="320"/>
      <c r="F41" s="320"/>
      <c r="G41" s="320"/>
      <c r="H41" s="320"/>
      <c r="I41" s="320"/>
      <c r="J41" s="321"/>
      <c r="K41" s="320"/>
      <c r="L41" s="320"/>
      <c r="M41" s="320"/>
      <c r="N41" s="322"/>
      <c r="O41" s="320"/>
      <c r="P41" s="320"/>
      <c r="Q41" s="320"/>
      <c r="R41" s="323"/>
      <c r="S41" s="323"/>
      <c r="T41" s="324"/>
    </row>
    <row r="42" spans="2:20" s="336" customFormat="1" ht="15" thickBot="1" x14ac:dyDescent="0.4"/>
    <row r="43" spans="2:20" ht="23" x14ac:dyDescent="0.35">
      <c r="B43" s="337"/>
      <c r="C43" s="338" t="s">
        <v>481</v>
      </c>
      <c r="D43" s="339"/>
      <c r="E43" s="340">
        <v>2030</v>
      </c>
      <c r="F43" s="339"/>
      <c r="G43" s="339"/>
      <c r="H43" s="339"/>
      <c r="I43" s="339"/>
      <c r="J43" s="339"/>
      <c r="K43" s="339"/>
      <c r="L43" s="341"/>
      <c r="M43" s="342"/>
      <c r="N43" s="339"/>
      <c r="O43" s="339"/>
      <c r="P43" s="339"/>
      <c r="Q43" s="339"/>
      <c r="R43" s="343" t="s">
        <v>482</v>
      </c>
      <c r="S43" s="344" t="s">
        <v>493</v>
      </c>
      <c r="T43" s="345"/>
    </row>
    <row r="44" spans="2:20" x14ac:dyDescent="0.35">
      <c r="B44" s="285"/>
      <c r="C44" s="286"/>
      <c r="D44" s="286"/>
      <c r="E44" s="286"/>
      <c r="F44" s="286"/>
      <c r="G44" s="286"/>
      <c r="H44" s="286"/>
      <c r="I44" s="286"/>
      <c r="J44" s="286"/>
      <c r="K44" s="286"/>
      <c r="L44" s="287"/>
      <c r="M44" s="288"/>
      <c r="N44" s="286"/>
      <c r="O44" s="286"/>
      <c r="P44" s="286"/>
      <c r="Q44" s="286"/>
      <c r="R44" s="286"/>
      <c r="S44" s="286"/>
      <c r="T44" s="290"/>
    </row>
    <row r="45" spans="2:20" x14ac:dyDescent="0.35">
      <c r="B45" s="285"/>
      <c r="C45" s="291"/>
      <c r="D45" s="292"/>
      <c r="E45" s="286"/>
      <c r="F45" s="286"/>
      <c r="G45" s="286"/>
      <c r="H45" s="380" t="s">
        <v>483</v>
      </c>
      <c r="I45" s="286"/>
      <c r="J45" s="286"/>
      <c r="K45" s="286"/>
      <c r="L45" s="293"/>
      <c r="M45" s="288"/>
      <c r="N45" s="286"/>
      <c r="O45" s="294"/>
      <c r="P45" s="383" t="s">
        <v>484</v>
      </c>
      <c r="Q45" s="286"/>
      <c r="R45" s="286"/>
      <c r="S45" s="286"/>
      <c r="T45" s="289"/>
    </row>
    <row r="46" spans="2:20" x14ac:dyDescent="0.35">
      <c r="B46" s="295"/>
      <c r="C46" s="296"/>
      <c r="D46" s="292"/>
      <c r="E46" s="286"/>
      <c r="F46" s="286"/>
      <c r="G46" s="286"/>
      <c r="H46" s="381"/>
      <c r="I46" s="297"/>
      <c r="J46" s="286"/>
      <c r="K46" s="286"/>
      <c r="L46" s="286"/>
      <c r="M46" s="286"/>
      <c r="N46" s="286"/>
      <c r="O46" s="294"/>
      <c r="P46" s="384"/>
      <c r="Q46" s="297"/>
      <c r="R46" s="286"/>
      <c r="S46" s="298"/>
      <c r="T46" s="299"/>
    </row>
    <row r="47" spans="2:20" x14ac:dyDescent="0.35">
      <c r="B47" s="295"/>
      <c r="C47" s="296"/>
      <c r="D47" s="292"/>
      <c r="E47" s="286"/>
      <c r="F47" s="286"/>
      <c r="G47" s="286"/>
      <c r="H47" s="381"/>
      <c r="I47" s="297"/>
      <c r="J47" s="297"/>
      <c r="K47" s="286"/>
      <c r="L47" s="386" t="s">
        <v>485</v>
      </c>
      <c r="M47" s="286"/>
      <c r="N47" s="297"/>
      <c r="O47" s="294"/>
      <c r="P47" s="385"/>
      <c r="Q47" s="297"/>
      <c r="R47" s="286"/>
      <c r="S47" s="298"/>
      <c r="T47" s="299"/>
    </row>
    <row r="48" spans="2:20" x14ac:dyDescent="0.35">
      <c r="B48" s="295"/>
      <c r="C48" s="296"/>
      <c r="D48" s="292"/>
      <c r="E48" s="297"/>
      <c r="F48" s="286"/>
      <c r="G48" s="286"/>
      <c r="H48" s="381"/>
      <c r="I48" s="297"/>
      <c r="J48" s="293"/>
      <c r="K48" s="286"/>
      <c r="L48" s="387"/>
      <c r="M48" s="288"/>
      <c r="N48" s="293"/>
      <c r="O48" s="297"/>
      <c r="P48" s="286"/>
      <c r="Q48" s="297"/>
      <c r="R48" s="389" t="s">
        <v>486</v>
      </c>
      <c r="S48" s="298"/>
      <c r="T48" s="299"/>
    </row>
    <row r="49" spans="2:20" x14ac:dyDescent="0.35">
      <c r="B49" s="295"/>
      <c r="C49" s="296"/>
      <c r="D49" s="292"/>
      <c r="E49" s="297"/>
      <c r="F49" s="286"/>
      <c r="G49" s="286"/>
      <c r="H49" s="381"/>
      <c r="I49" s="297"/>
      <c r="J49" s="286"/>
      <c r="K49" s="286"/>
      <c r="L49" s="388"/>
      <c r="M49" s="286"/>
      <c r="N49" s="297"/>
      <c r="O49" s="294"/>
      <c r="P49" s="297"/>
      <c r="Q49" s="297"/>
      <c r="R49" s="390"/>
      <c r="S49" s="298"/>
      <c r="T49" s="299"/>
    </row>
    <row r="50" spans="2:20" x14ac:dyDescent="0.35">
      <c r="B50" s="295"/>
      <c r="C50" s="296"/>
      <c r="D50" s="292"/>
      <c r="E50" s="293">
        <f>'6_Atividade_METAS_Baixa'!K44</f>
        <v>683.77324864218735</v>
      </c>
      <c r="F50" s="286"/>
      <c r="G50" s="286"/>
      <c r="H50" s="381"/>
      <c r="I50" s="297"/>
      <c r="J50" s="297"/>
      <c r="K50" s="286"/>
      <c r="L50" s="297"/>
      <c r="M50" s="286"/>
      <c r="N50" s="297"/>
      <c r="O50" s="294"/>
      <c r="P50" s="300">
        <v>0</v>
      </c>
      <c r="Q50" s="297"/>
      <c r="R50" s="391"/>
      <c r="S50" s="298"/>
      <c r="T50" s="299"/>
    </row>
    <row r="51" spans="2:20" x14ac:dyDescent="0.35">
      <c r="B51" s="295"/>
      <c r="C51" s="296"/>
      <c r="D51" s="292"/>
      <c r="E51" s="286"/>
      <c r="F51" s="286"/>
      <c r="G51" s="286"/>
      <c r="H51" s="381"/>
      <c r="I51" s="297"/>
      <c r="J51" s="297"/>
      <c r="K51" s="286"/>
      <c r="L51" s="297"/>
      <c r="M51" s="286"/>
      <c r="N51" s="300"/>
      <c r="O51" s="294"/>
      <c r="P51" s="286"/>
      <c r="Q51" s="297"/>
      <c r="R51" s="286"/>
      <c r="S51" s="298"/>
      <c r="T51" s="299"/>
    </row>
    <row r="52" spans="2:20" x14ac:dyDescent="0.35">
      <c r="B52" s="285"/>
      <c r="C52" s="296"/>
      <c r="D52" s="292"/>
      <c r="E52" s="286"/>
      <c r="F52" s="286"/>
      <c r="G52" s="286"/>
      <c r="H52" s="381"/>
      <c r="I52" s="297"/>
      <c r="J52" s="300"/>
      <c r="K52" s="286"/>
      <c r="L52" s="286"/>
      <c r="M52" s="286"/>
      <c r="N52" s="297"/>
      <c r="O52" s="286"/>
      <c r="P52" s="392" t="s">
        <v>377</v>
      </c>
      <c r="Q52" s="286"/>
      <c r="R52" s="286"/>
      <c r="S52" s="298"/>
      <c r="T52" s="289"/>
    </row>
    <row r="53" spans="2:20" x14ac:dyDescent="0.35">
      <c r="B53" s="285"/>
      <c r="C53" s="296"/>
      <c r="D53" s="292"/>
      <c r="E53" s="286"/>
      <c r="F53" s="286"/>
      <c r="G53" s="286"/>
      <c r="H53" s="381"/>
      <c r="I53" s="286"/>
      <c r="J53" s="286"/>
      <c r="K53" s="286"/>
      <c r="L53" s="286"/>
      <c r="M53" s="286"/>
      <c r="N53" s="286"/>
      <c r="O53" s="286"/>
      <c r="P53" s="393"/>
      <c r="Q53" s="286"/>
      <c r="R53" s="286"/>
      <c r="S53" s="298"/>
      <c r="T53" s="289"/>
    </row>
    <row r="54" spans="2:20" x14ac:dyDescent="0.35">
      <c r="B54" s="285"/>
      <c r="C54" s="296"/>
      <c r="D54" s="292"/>
      <c r="E54" s="286"/>
      <c r="F54" s="286"/>
      <c r="G54" s="286"/>
      <c r="H54" s="381"/>
      <c r="I54" s="286"/>
      <c r="J54" s="286"/>
      <c r="K54" s="286"/>
      <c r="L54" s="286"/>
      <c r="M54" s="286"/>
      <c r="N54" s="300"/>
      <c r="O54" s="286"/>
      <c r="P54" s="297"/>
      <c r="Q54" s="286"/>
      <c r="R54" s="389" t="s">
        <v>486</v>
      </c>
      <c r="S54" s="298"/>
      <c r="T54" s="289"/>
    </row>
    <row r="55" spans="2:20" x14ac:dyDescent="0.35">
      <c r="B55" s="285"/>
      <c r="C55" s="296"/>
      <c r="D55" s="292"/>
      <c r="E55" s="286"/>
      <c r="F55" s="286"/>
      <c r="G55" s="286"/>
      <c r="H55" s="381"/>
      <c r="I55" s="286"/>
      <c r="J55" s="293">
        <f>'6_Atividade_METAS_Baixa'!K51</f>
        <v>142</v>
      </c>
      <c r="K55" s="286"/>
      <c r="L55" s="386" t="s">
        <v>487</v>
      </c>
      <c r="M55" s="286"/>
      <c r="N55" s="286"/>
      <c r="O55" s="286"/>
      <c r="P55" s="286"/>
      <c r="Q55" s="286"/>
      <c r="R55" s="391"/>
      <c r="S55" s="298"/>
      <c r="T55" s="289"/>
    </row>
    <row r="56" spans="2:20" x14ac:dyDescent="0.35">
      <c r="B56" s="285"/>
      <c r="C56" s="296"/>
      <c r="D56" s="292"/>
      <c r="E56" s="286"/>
      <c r="F56" s="286"/>
      <c r="G56" s="286"/>
      <c r="H56" s="382"/>
      <c r="I56" s="286"/>
      <c r="J56" s="286"/>
      <c r="K56" s="286"/>
      <c r="L56" s="387"/>
      <c r="M56" s="286"/>
      <c r="N56" s="286"/>
      <c r="O56" s="286"/>
      <c r="P56" s="300">
        <v>0</v>
      </c>
      <c r="Q56" s="286"/>
      <c r="R56" s="286"/>
      <c r="S56" s="298"/>
      <c r="T56" s="289"/>
    </row>
    <row r="57" spans="2:20" x14ac:dyDescent="0.35">
      <c r="B57" s="285"/>
      <c r="C57" s="296"/>
      <c r="D57" s="292"/>
      <c r="E57" s="286"/>
      <c r="F57" s="286"/>
      <c r="G57" s="301"/>
      <c r="H57" s="302"/>
      <c r="I57" s="286"/>
      <c r="J57" s="286"/>
      <c r="K57" s="286"/>
      <c r="L57" s="387"/>
      <c r="M57" s="297"/>
      <c r="N57" s="293"/>
      <c r="O57" s="286"/>
      <c r="P57" s="286"/>
      <c r="Q57" s="286"/>
      <c r="R57" s="286"/>
      <c r="S57" s="298"/>
      <c r="T57" s="289"/>
    </row>
    <row r="58" spans="2:20" x14ac:dyDescent="0.35">
      <c r="B58" s="285"/>
      <c r="C58" s="303" t="s">
        <v>488</v>
      </c>
      <c r="D58" s="292"/>
      <c r="E58" s="286"/>
      <c r="F58" s="286"/>
      <c r="G58" s="286"/>
      <c r="H58" s="380" t="s">
        <v>489</v>
      </c>
      <c r="I58" s="286"/>
      <c r="J58" s="286"/>
      <c r="K58" s="286"/>
      <c r="L58" s="388"/>
      <c r="M58" s="286"/>
      <c r="N58" s="286"/>
      <c r="O58" s="286"/>
      <c r="P58" s="394" t="s">
        <v>381</v>
      </c>
      <c r="Q58" s="286"/>
      <c r="R58" s="286"/>
      <c r="S58" s="297"/>
      <c r="T58" s="289"/>
    </row>
    <row r="59" spans="2:20" x14ac:dyDescent="0.35">
      <c r="B59" s="285"/>
      <c r="C59" s="304"/>
      <c r="D59" s="292"/>
      <c r="E59" s="293"/>
      <c r="F59" s="286"/>
      <c r="G59" s="286"/>
      <c r="H59" s="381"/>
      <c r="I59" s="286"/>
      <c r="J59" s="293"/>
      <c r="K59" s="286"/>
      <c r="L59" s="286"/>
      <c r="M59" s="286"/>
      <c r="N59" s="286"/>
      <c r="O59" s="286"/>
      <c r="P59" s="395"/>
      <c r="Q59" s="286"/>
      <c r="R59" s="396" t="s">
        <v>484</v>
      </c>
      <c r="S59" s="305"/>
      <c r="T59" s="289"/>
    </row>
    <row r="60" spans="2:20" x14ac:dyDescent="0.35">
      <c r="B60" s="285"/>
      <c r="C60" s="306"/>
      <c r="D60" s="292"/>
      <c r="E60" s="288"/>
      <c r="F60" s="288"/>
      <c r="G60" s="288"/>
      <c r="H60" s="382"/>
      <c r="I60" s="288"/>
      <c r="J60" s="286"/>
      <c r="K60" s="288"/>
      <c r="L60" s="286"/>
      <c r="M60" s="288"/>
      <c r="N60" s="293">
        <f>'6_Atividade_METAS_Baixa'!K107</f>
        <v>354</v>
      </c>
      <c r="O60" s="288"/>
      <c r="P60" s="286"/>
      <c r="Q60" s="288"/>
      <c r="R60" s="397"/>
      <c r="S60" s="305"/>
      <c r="T60" s="289"/>
    </row>
    <row r="61" spans="2:20" x14ac:dyDescent="0.35">
      <c r="B61" s="285"/>
      <c r="C61" s="306"/>
      <c r="D61" s="292"/>
      <c r="E61" s="286"/>
      <c r="F61" s="286"/>
      <c r="G61" s="286"/>
      <c r="H61" s="286"/>
      <c r="I61" s="286"/>
      <c r="J61" s="293"/>
      <c r="K61" s="286"/>
      <c r="L61" s="286"/>
      <c r="M61" s="288"/>
      <c r="N61" s="286"/>
      <c r="O61" s="294"/>
      <c r="P61" s="293"/>
      <c r="Q61" s="286"/>
      <c r="R61" s="397"/>
      <c r="S61" s="307"/>
      <c r="T61" s="289"/>
    </row>
    <row r="62" spans="2:20" x14ac:dyDescent="0.35">
      <c r="B62" s="285"/>
      <c r="C62" s="296"/>
      <c r="D62" s="292"/>
      <c r="E62" s="286"/>
      <c r="F62" s="286"/>
      <c r="G62" s="286"/>
      <c r="H62" s="286"/>
      <c r="I62" s="286"/>
      <c r="J62" s="286"/>
      <c r="K62" s="286"/>
      <c r="L62" s="386" t="s">
        <v>490</v>
      </c>
      <c r="M62" s="288"/>
      <c r="N62" s="305"/>
      <c r="O62" s="294"/>
      <c r="P62" s="294"/>
      <c r="Q62" s="288"/>
      <c r="R62" s="398"/>
      <c r="S62" s="307"/>
      <c r="T62" s="289"/>
    </row>
    <row r="63" spans="2:20" x14ac:dyDescent="0.35">
      <c r="B63" s="285"/>
      <c r="C63" s="296"/>
      <c r="D63" s="292"/>
      <c r="E63" s="286"/>
      <c r="F63" s="286"/>
      <c r="G63" s="286"/>
      <c r="H63" s="286"/>
      <c r="I63" s="286"/>
      <c r="J63" s="286"/>
      <c r="K63" s="286"/>
      <c r="L63" s="387"/>
      <c r="M63" s="286"/>
      <c r="N63" s="308"/>
      <c r="O63" s="294"/>
      <c r="P63" s="389" t="s">
        <v>491</v>
      </c>
      <c r="Q63" s="286"/>
      <c r="R63" s="286"/>
      <c r="S63" s="307"/>
      <c r="T63" s="289"/>
    </row>
    <row r="64" spans="2:20" x14ac:dyDescent="0.35">
      <c r="B64" s="285"/>
      <c r="C64" s="306"/>
      <c r="D64" s="309"/>
      <c r="E64" s="286"/>
      <c r="F64" s="286"/>
      <c r="G64" s="286"/>
      <c r="H64" s="380" t="s">
        <v>492</v>
      </c>
      <c r="I64" s="286"/>
      <c r="J64" s="286"/>
      <c r="K64" s="286"/>
      <c r="L64" s="387"/>
      <c r="M64" s="286"/>
      <c r="N64" s="286"/>
      <c r="O64" s="294"/>
      <c r="P64" s="391"/>
      <c r="Q64" s="286"/>
      <c r="R64" s="286"/>
      <c r="S64" s="286"/>
      <c r="T64" s="289"/>
    </row>
    <row r="65" spans="2:20" x14ac:dyDescent="0.35">
      <c r="B65" s="285"/>
      <c r="C65" s="306"/>
      <c r="D65" s="286"/>
      <c r="E65" s="286"/>
      <c r="F65" s="286"/>
      <c r="G65" s="286"/>
      <c r="H65" s="381"/>
      <c r="I65" s="286"/>
      <c r="J65" s="310"/>
      <c r="K65" s="286"/>
      <c r="L65" s="387"/>
      <c r="M65" s="288"/>
      <c r="N65" s="286"/>
      <c r="O65" s="294"/>
      <c r="P65" s="286"/>
      <c r="Q65" s="288"/>
      <c r="R65" s="286"/>
      <c r="S65" s="286"/>
      <c r="T65" s="289"/>
    </row>
    <row r="66" spans="2:20" x14ac:dyDescent="0.35">
      <c r="B66" s="285"/>
      <c r="C66" s="311"/>
      <c r="D66" s="286"/>
      <c r="E66" s="286"/>
      <c r="F66" s="286"/>
      <c r="G66" s="286"/>
      <c r="H66" s="381"/>
      <c r="I66" s="286"/>
      <c r="J66" s="286"/>
      <c r="K66" s="286"/>
      <c r="L66" s="387"/>
      <c r="M66" s="288"/>
      <c r="N66" s="308"/>
      <c r="O66" s="294"/>
      <c r="P66" s="389" t="s">
        <v>377</v>
      </c>
      <c r="Q66" s="288"/>
      <c r="R66" s="286"/>
      <c r="S66" s="294"/>
      <c r="T66" s="289"/>
    </row>
    <row r="67" spans="2:20" x14ac:dyDescent="0.35">
      <c r="B67" s="285"/>
      <c r="C67" s="306"/>
      <c r="D67" s="286"/>
      <c r="E67" s="286"/>
      <c r="F67" s="286"/>
      <c r="G67" s="286"/>
      <c r="H67" s="381"/>
      <c r="I67" s="286"/>
      <c r="J67" s="286"/>
      <c r="K67" s="286"/>
      <c r="L67" s="387"/>
      <c r="M67" s="288"/>
      <c r="N67" s="305"/>
      <c r="O67" s="294"/>
      <c r="P67" s="390"/>
      <c r="Q67" s="288"/>
      <c r="R67" s="286"/>
      <c r="S67" s="294"/>
      <c r="T67" s="289"/>
    </row>
    <row r="68" spans="2:20" x14ac:dyDescent="0.35">
      <c r="B68" s="285"/>
      <c r="C68" s="306"/>
      <c r="D68" s="286"/>
      <c r="E68" s="286"/>
      <c r="F68" s="286"/>
      <c r="G68" s="286"/>
      <c r="H68" s="381"/>
      <c r="I68" s="286"/>
      <c r="J68" s="286"/>
      <c r="K68" s="286"/>
      <c r="L68" s="387"/>
      <c r="M68" s="288"/>
      <c r="N68" s="305"/>
      <c r="O68" s="294"/>
      <c r="P68" s="390"/>
      <c r="Q68" s="288"/>
      <c r="R68" s="286"/>
      <c r="S68" s="294"/>
      <c r="T68" s="289"/>
    </row>
    <row r="69" spans="2:20" x14ac:dyDescent="0.35">
      <c r="B69" s="285"/>
      <c r="C69" s="312"/>
      <c r="D69" s="292"/>
      <c r="E69" s="310">
        <f>'6_Atividade_METAS_Baixa'!K7</f>
        <v>639.67429678378699</v>
      </c>
      <c r="F69" s="286"/>
      <c r="G69" s="286"/>
      <c r="H69" s="381"/>
      <c r="I69" s="286"/>
      <c r="J69" s="286"/>
      <c r="K69" s="286"/>
      <c r="L69" s="388"/>
      <c r="M69" s="286"/>
      <c r="N69" s="286"/>
      <c r="O69" s="294"/>
      <c r="P69" s="390"/>
      <c r="Q69" s="288"/>
      <c r="R69" s="286"/>
      <c r="S69" s="294"/>
      <c r="T69" s="289"/>
    </row>
    <row r="70" spans="2:20" x14ac:dyDescent="0.35">
      <c r="B70" s="285"/>
      <c r="C70" s="313"/>
      <c r="D70" s="292"/>
      <c r="E70" s="286"/>
      <c r="F70" s="286"/>
      <c r="G70" s="286"/>
      <c r="H70" s="381"/>
      <c r="I70" s="286"/>
      <c r="J70" s="286"/>
      <c r="K70" s="286"/>
      <c r="L70" s="286"/>
      <c r="M70" s="286"/>
      <c r="N70" s="308"/>
      <c r="O70" s="286"/>
      <c r="P70" s="390"/>
      <c r="Q70" s="288"/>
      <c r="R70" s="314"/>
      <c r="S70" s="294"/>
      <c r="T70" s="289"/>
    </row>
    <row r="71" spans="2:20" x14ac:dyDescent="0.35">
      <c r="B71" s="285"/>
      <c r="C71" s="313"/>
      <c r="D71" s="292"/>
      <c r="E71" s="286"/>
      <c r="F71" s="286"/>
      <c r="G71" s="286"/>
      <c r="H71" s="381"/>
      <c r="I71" s="286"/>
      <c r="J71" s="286"/>
      <c r="K71" s="286"/>
      <c r="L71" s="286"/>
      <c r="M71" s="286"/>
      <c r="N71" s="286"/>
      <c r="O71" s="286"/>
      <c r="P71" s="391"/>
      <c r="Q71" s="288"/>
      <c r="R71" s="314"/>
      <c r="S71" s="294"/>
      <c r="T71" s="289"/>
    </row>
    <row r="72" spans="2:20" x14ac:dyDescent="0.35">
      <c r="B72" s="285"/>
      <c r="C72" s="296"/>
      <c r="D72" s="292"/>
      <c r="E72" s="286"/>
      <c r="F72" s="286"/>
      <c r="G72" s="286"/>
      <c r="H72" s="381"/>
      <c r="I72" s="286"/>
      <c r="J72" s="286"/>
      <c r="K72" s="286"/>
      <c r="L72" s="286"/>
      <c r="M72" s="286"/>
      <c r="N72" s="286"/>
      <c r="O72" s="286"/>
      <c r="P72" s="314"/>
      <c r="Q72" s="288"/>
      <c r="R72" s="286"/>
      <c r="S72" s="294"/>
      <c r="T72" s="289"/>
    </row>
    <row r="73" spans="2:20" x14ac:dyDescent="0.35">
      <c r="B73" s="285"/>
      <c r="C73" s="296"/>
      <c r="D73" s="292"/>
      <c r="E73" s="286"/>
      <c r="F73" s="286"/>
      <c r="G73" s="286"/>
      <c r="H73" s="381"/>
      <c r="I73" s="286"/>
      <c r="J73" s="286"/>
      <c r="K73" s="286"/>
      <c r="L73" s="286"/>
      <c r="M73" s="286"/>
      <c r="N73" s="305"/>
      <c r="O73" s="286"/>
      <c r="P73" s="314"/>
      <c r="Q73" s="288"/>
      <c r="R73" s="286"/>
      <c r="S73" s="294"/>
      <c r="T73" s="289"/>
    </row>
    <row r="74" spans="2:20" x14ac:dyDescent="0.35">
      <c r="B74" s="285"/>
      <c r="C74" s="296"/>
      <c r="D74" s="292"/>
      <c r="E74" s="286"/>
      <c r="F74" s="286"/>
      <c r="G74" s="286"/>
      <c r="H74" s="381"/>
      <c r="I74" s="286"/>
      <c r="J74" s="286"/>
      <c r="K74" s="286"/>
      <c r="L74" s="286"/>
      <c r="M74" s="288"/>
      <c r="N74" s="308">
        <v>0</v>
      </c>
      <c r="O74" s="315"/>
      <c r="P74" s="389" t="s">
        <v>486</v>
      </c>
      <c r="Q74" s="286"/>
      <c r="R74" s="286"/>
      <c r="S74" s="294"/>
      <c r="T74" s="289"/>
    </row>
    <row r="75" spans="2:20" x14ac:dyDescent="0.35">
      <c r="B75" s="285"/>
      <c r="C75" s="296"/>
      <c r="D75" s="292"/>
      <c r="E75" s="286"/>
      <c r="F75" s="286"/>
      <c r="G75" s="286"/>
      <c r="H75" s="381"/>
      <c r="I75" s="286"/>
      <c r="J75" s="308">
        <v>0</v>
      </c>
      <c r="K75" s="286"/>
      <c r="L75" s="286"/>
      <c r="M75" s="288"/>
      <c r="N75" s="286"/>
      <c r="O75" s="315"/>
      <c r="P75" s="390"/>
      <c r="Q75" s="286"/>
      <c r="R75" s="286"/>
      <c r="S75" s="294"/>
      <c r="T75" s="289"/>
    </row>
    <row r="76" spans="2:20" x14ac:dyDescent="0.35">
      <c r="B76" s="285"/>
      <c r="C76" s="316"/>
      <c r="D76" s="292"/>
      <c r="E76" s="286"/>
      <c r="F76" s="286"/>
      <c r="G76" s="286"/>
      <c r="H76" s="382"/>
      <c r="I76" s="286"/>
      <c r="J76" s="286"/>
      <c r="K76" s="286"/>
      <c r="L76" s="288"/>
      <c r="M76" s="288"/>
      <c r="N76" s="288"/>
      <c r="O76" s="288"/>
      <c r="P76" s="391"/>
      <c r="Q76" s="286"/>
      <c r="R76" s="286"/>
      <c r="S76" s="294"/>
      <c r="T76" s="289"/>
    </row>
    <row r="77" spans="2:20" x14ac:dyDescent="0.35">
      <c r="B77" s="285"/>
      <c r="C77" s="317"/>
      <c r="D77" s="292"/>
      <c r="E77" s="286"/>
      <c r="F77" s="286"/>
      <c r="G77" s="286"/>
      <c r="H77" s="286"/>
      <c r="I77" s="286"/>
      <c r="J77" s="314"/>
      <c r="K77" s="286"/>
      <c r="L77" s="288"/>
      <c r="M77" s="288"/>
      <c r="N77" s="288"/>
      <c r="O77" s="288"/>
      <c r="P77" s="286"/>
      <c r="Q77" s="286"/>
      <c r="R77" s="314"/>
      <c r="S77" s="294"/>
      <c r="T77" s="289"/>
    </row>
    <row r="78" spans="2:20" ht="15" thickBot="1" x14ac:dyDescent="0.4">
      <c r="B78" s="318"/>
      <c r="C78" s="319"/>
      <c r="D78" s="319"/>
      <c r="E78" s="320"/>
      <c r="F78" s="320"/>
      <c r="G78" s="320"/>
      <c r="H78" s="320"/>
      <c r="I78" s="320"/>
      <c r="J78" s="321"/>
      <c r="K78" s="320"/>
      <c r="L78" s="320"/>
      <c r="M78" s="320"/>
      <c r="N78" s="322"/>
      <c r="O78" s="320"/>
      <c r="P78" s="320"/>
      <c r="Q78" s="320"/>
      <c r="R78" s="323"/>
      <c r="S78" s="323"/>
      <c r="T78" s="324"/>
    </row>
  </sheetData>
  <sheetProtection algorithmName="SHA-512" hashValue="oYcf39gvcDWjtpoTSBRBJllasIhLSY6nwMb4LLSsOmw45lsrHWY4v1O8nGtkGX52Nzo8P7P7c1FI0JNXLbl15g==" saltValue="smgapA1t9M0C/QrfPBXNsQ==" spinCount="100000" sheet="1" objects="1" scenarios="1"/>
  <mergeCells count="31">
    <mergeCell ref="B2:M3"/>
    <mergeCell ref="H8:H19"/>
    <mergeCell ref="P8:P10"/>
    <mergeCell ref="L10:L12"/>
    <mergeCell ref="R11:R13"/>
    <mergeCell ref="P15:P16"/>
    <mergeCell ref="R17:R18"/>
    <mergeCell ref="L18:L21"/>
    <mergeCell ref="H21:H23"/>
    <mergeCell ref="P21:P22"/>
    <mergeCell ref="R22:R25"/>
    <mergeCell ref="L25:L32"/>
    <mergeCell ref="P26:P27"/>
    <mergeCell ref="H27:H39"/>
    <mergeCell ref="P29:P34"/>
    <mergeCell ref="P37:P39"/>
    <mergeCell ref="H45:H56"/>
    <mergeCell ref="P45:P47"/>
    <mergeCell ref="L47:L49"/>
    <mergeCell ref="R48:R50"/>
    <mergeCell ref="P52:P53"/>
    <mergeCell ref="R54:R55"/>
    <mergeCell ref="L55:L58"/>
    <mergeCell ref="H58:H60"/>
    <mergeCell ref="P58:P59"/>
    <mergeCell ref="R59:R62"/>
    <mergeCell ref="L62:L69"/>
    <mergeCell ref="P63:P64"/>
    <mergeCell ref="H64:H76"/>
    <mergeCell ref="P66:P71"/>
    <mergeCell ref="P74:P76"/>
  </mergeCells>
  <pageMargins left="0.7" right="0.7" top="0.75" bottom="0.75" header="0.3" footer="0.3"/>
  <drawing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2060"/>
  </sheetPr>
  <dimension ref="B1:J32"/>
  <sheetViews>
    <sheetView workbookViewId="0">
      <selection activeCell="K27" sqref="K27"/>
    </sheetView>
  </sheetViews>
  <sheetFormatPr defaultColWidth="8.81640625" defaultRowHeight="14.5" x14ac:dyDescent="0.35"/>
  <sheetData>
    <row r="1" spans="2:7" x14ac:dyDescent="0.35">
      <c r="B1" s="235"/>
      <c r="C1" s="235"/>
      <c r="D1" s="235"/>
    </row>
    <row r="2" spans="2:7" x14ac:dyDescent="0.35">
      <c r="B2" s="235" t="str">
        <f ca="1">IF(OR('4_Invest-Medidas-Alta (Resumo)'!C6="",'4_Invest-Medidas-Alta (Resumo)'!C6="[preencher identificação da medida]"),"",'4_Invest-Medidas-Alta (Resumo)'!C6)</f>
        <v/>
      </c>
      <c r="C2" s="235" t="str">
        <f ca="1">IF(B2="","",MAX($C$1:C1)+1)</f>
        <v/>
      </c>
      <c r="D2" s="235" t="str">
        <f ca="1">IFERROR(INDEX($B$2:$B$31,MATCH(ROW()-ROW($C$1),$C$2:$C$31,0)),"")</f>
        <v>Combate ao desperdício alimentar</v>
      </c>
      <c r="G2" t="s">
        <v>432</v>
      </c>
    </row>
    <row r="3" spans="2:7" x14ac:dyDescent="0.35">
      <c r="B3" s="235" t="str">
        <f ca="1">IF(OR('4_Invest-Medidas-Alta (Resumo)'!C7="",'4_Invest-Medidas-Alta (Resumo)'!C7="[preencher identificação da medida]"),"",'4_Invest-Medidas-Alta (Resumo)'!C7)</f>
        <v/>
      </c>
      <c r="C3" s="235" t="str">
        <f ca="1">IF(B3="","",MAX($C$1:C2)+1)</f>
        <v/>
      </c>
      <c r="D3" s="235" t="str">
        <f t="shared" ref="D3:D31" ca="1" si="0">IFERROR(INDEX($B$2:$B$31,MATCH(ROW()-ROW($C$1),$C$2:$C$31,0)),"")</f>
        <v>Fomento e apoio ao estabelecimento de redes de doação, de troca e de reparação</v>
      </c>
    </row>
    <row r="4" spans="2:7" x14ac:dyDescent="0.35">
      <c r="B4" s="235" t="str">
        <f ca="1">IF(OR('4_Invest-Medidas-Alta (Resumo)'!C8="",'4_Invest-Medidas-Alta (Resumo)'!C8="[preencher identificação da medida]"),"",'4_Invest-Medidas-Alta (Resumo)'!C8)</f>
        <v/>
      </c>
      <c r="C4" s="235" t="str">
        <f ca="1">IF(B4="","",MAX($C$1:C3)+1)</f>
        <v/>
      </c>
      <c r="D4" s="235" t="str">
        <f t="shared" ca="1" si="0"/>
        <v>Disponibilização nos ecocentros de áreas para receção de produtos para reutilização</v>
      </c>
      <c r="G4" t="s">
        <v>433</v>
      </c>
    </row>
    <row r="5" spans="2:7" x14ac:dyDescent="0.35">
      <c r="B5" s="235" t="str">
        <f ca="1">IF(OR('4_Invest-Medidas-Alta (Resumo)'!C9="",'4_Invest-Medidas-Alta (Resumo)'!C9="[preencher identificação da medida]"),"",'4_Invest-Medidas-Alta (Resumo)'!C9)</f>
        <v/>
      </c>
      <c r="C5" s="235" t="str">
        <f ca="1">IF(B5="","",MAX($C$1:C4)+1)</f>
        <v/>
      </c>
      <c r="D5" s="235" t="str">
        <f t="shared" ca="1" si="0"/>
        <v>Implementação de boas práticas para a prevenção e redução da produção de resíduos</v>
      </c>
      <c r="G5" t="s">
        <v>434</v>
      </c>
    </row>
    <row r="6" spans="2:7" x14ac:dyDescent="0.35">
      <c r="B6" s="235" t="str">
        <f ca="1">IF(OR('4_Invest-Medidas-Alta (Resumo)'!C10="",'4_Invest-Medidas-Alta (Resumo)'!C10="[preencher identificação da medida]"),"",'4_Invest-Medidas-Alta (Resumo)'!C10)</f>
        <v/>
      </c>
      <c r="C6" s="235" t="str">
        <f ca="1">IF(B6="","",MAX($C$1:C5)+1)</f>
        <v/>
      </c>
      <c r="D6" s="235" t="str">
        <f t="shared" ca="1" si="0"/>
        <v>Implementação de soluções de recolha seletiva de biorresíduos</v>
      </c>
    </row>
    <row r="7" spans="2:7" x14ac:dyDescent="0.35">
      <c r="B7" s="235" t="str">
        <f ca="1">IF(OR('4_Invest-Medidas-Alta (Resumo)'!C11="",'4_Invest-Medidas-Alta (Resumo)'!C11="[preencher identificação da medida]"),"",'4_Invest-Medidas-Alta (Resumo)'!C11)</f>
        <v/>
      </c>
      <c r="C7" s="235" t="str">
        <f ca="1">IF(B7="","",MAX($C$1:C6)+1)</f>
        <v/>
      </c>
      <c r="D7" s="235" t="str">
        <f t="shared" ca="1" si="0"/>
        <v>Promover e operacionalizar a recolha seletiva multimaterial e de outros fluxos</v>
      </c>
      <c r="G7" t="s">
        <v>435</v>
      </c>
    </row>
    <row r="8" spans="2:7" x14ac:dyDescent="0.35">
      <c r="B8" s="235" t="str">
        <f ca="1">IF(OR('4_Invest-Medidas-Alta (Resumo)'!C12="",'4_Invest-Medidas-Alta (Resumo)'!C12="[preencher identificação da medida]"),"",'4_Invest-Medidas-Alta (Resumo)'!C12)</f>
        <v/>
      </c>
      <c r="C8" s="235" t="str">
        <f ca="1">IF(B8="","",MAX($C$1:C7)+1)</f>
        <v/>
      </c>
      <c r="D8" s="235" t="str">
        <f t="shared" ca="1" si="0"/>
        <v>Otimização das operações de recolha</v>
      </c>
      <c r="G8" t="s">
        <v>436</v>
      </c>
    </row>
    <row r="9" spans="2:7" x14ac:dyDescent="0.35">
      <c r="B9" s="235" t="str">
        <f ca="1">IF(OR('4_Invest-Medidas-Alta (Resumo)'!C13="",'4_Invest-Medidas-Alta (Resumo)'!C13="[preencher identificação da medida]"),"",'4_Invest-Medidas-Alta (Resumo)'!C13)</f>
        <v/>
      </c>
      <c r="C9" s="235" t="str">
        <f ca="1">IF(B9="","",MAX($C$1:C8)+1)</f>
        <v/>
      </c>
      <c r="D9" s="235" t="str">
        <f t="shared" ca="1" si="0"/>
        <v>Promover soluções de compostagem doméstica e comunitária</v>
      </c>
      <c r="G9" t="s">
        <v>437</v>
      </c>
    </row>
    <row r="10" spans="2:7" x14ac:dyDescent="0.35">
      <c r="B10" s="235" t="str">
        <f ca="1">IF(OR('4_Invest-Medidas-Alta (Resumo)'!C14="",'4_Invest-Medidas-Alta (Resumo)'!C14="[preencher identificação da medida]"),"",'4_Invest-Medidas-Alta (Resumo)'!C14)</f>
        <v/>
      </c>
      <c r="C10" s="235" t="str">
        <f ca="1">IF(B10="","",MAX($C$1:C9)+1)</f>
        <v/>
      </c>
      <c r="D10" s="235" t="str">
        <f t="shared" ca="1" si="0"/>
        <v>Adoção de instrumentos económico-financeiros</v>
      </c>
    </row>
    <row r="11" spans="2:7" x14ac:dyDescent="0.35">
      <c r="B11" s="235" t="str">
        <f ca="1">IF(OR('4_Invest-Medidas-Alta (Resumo)'!C15="",'4_Invest-Medidas-Alta (Resumo)'!C15="[preencher identificação da medida]"),"",'4_Invest-Medidas-Alta (Resumo)'!C15)</f>
        <v/>
      </c>
      <c r="C11" s="235" t="str">
        <f ca="1">IF(B11="","",MAX($C$1:C10)+1)</f>
        <v/>
      </c>
      <c r="D11" s="235" t="str">
        <f t="shared" ca="1" si="0"/>
        <v>Implementação de ações de fiscalização</v>
      </c>
    </row>
    <row r="12" spans="2:7" x14ac:dyDescent="0.35">
      <c r="B12" s="235" t="str">
        <f ca="1">IF(OR('4_Invest-Medidas-Alta (Resumo)'!C16="",'4_Invest-Medidas-Alta (Resumo)'!C16="[preencher identificação da medida]"),"",'4_Invest-Medidas-Alta (Resumo)'!C16)</f>
        <v/>
      </c>
      <c r="C12" s="235" t="str">
        <f ca="1">IF(B12="","",MAX($C$1:C11)+1)</f>
        <v/>
      </c>
      <c r="D12" s="235" t="str">
        <f t="shared" ca="1" si="0"/>
        <v>Desenvolvimento de campanhas de sensibilização</v>
      </c>
    </row>
    <row r="13" spans="2:7" x14ac:dyDescent="0.35">
      <c r="B13" s="235" t="str">
        <f ca="1">IF(OR('4_Invest-Medidas-Alta (Resumo)'!C17="",'4_Invest-Medidas-Alta (Resumo)'!C17="[preencher identificação da medida]"),"",'4_Invest-Medidas-Alta (Resumo)'!C17)</f>
        <v/>
      </c>
      <c r="C13" s="235" t="str">
        <f ca="1">IF(B13="","",MAX($C$1:C12)+1)</f>
        <v/>
      </c>
      <c r="D13" s="235" t="str">
        <f t="shared" ca="1" si="0"/>
        <v>Desenvolvimento de materiais de comunicação e de sensibilização</v>
      </c>
    </row>
    <row r="14" spans="2:7" x14ac:dyDescent="0.35">
      <c r="B14" s="235" t="str">
        <f ca="1">IF(OR('4_Invest-Medidas-Alta (Resumo)'!C18="",'4_Invest-Medidas-Alta (Resumo)'!C18="[preencher identificação da medida]"),"",'4_Invest-Medidas-Alta (Resumo)'!C18)</f>
        <v/>
      </c>
      <c r="C14" s="235" t="str">
        <f ca="1">IF(B14="","",MAX($C$1:C13)+1)</f>
        <v/>
      </c>
      <c r="D14" s="235" t="str">
        <f t="shared" ca="1" si="0"/>
        <v/>
      </c>
    </row>
    <row r="15" spans="2:7" x14ac:dyDescent="0.35">
      <c r="B15" s="235" t="str">
        <f ca="1">IF(OR('4_Invest-Medidas-Alta (Resumo)'!C19="",'4_Invest-Medidas-Alta (Resumo)'!C19="[preencher identificação da medida]"),"",'4_Invest-Medidas-Alta (Resumo)'!C19)</f>
        <v/>
      </c>
      <c r="C15" s="235" t="str">
        <f ca="1">IF(B15="","",MAX($C$1:C14)+1)</f>
        <v/>
      </c>
      <c r="D15" s="235" t="str">
        <f t="shared" ca="1" si="0"/>
        <v/>
      </c>
    </row>
    <row r="16" spans="2:7" x14ac:dyDescent="0.35">
      <c r="B16" s="235" t="str">
        <f ca="1">IF(OR('4_Invest-Medidas-Alta (Resumo)'!C20="",'4_Invest-Medidas-Alta (Resumo)'!C20="[preencher identificação da medida]"),"",'4_Invest-Medidas-Alta (Resumo)'!C20)</f>
        <v/>
      </c>
      <c r="C16" s="235" t="str">
        <f ca="1">IF(B16="","",MAX($C$1:C15)+1)</f>
        <v/>
      </c>
      <c r="D16" s="235" t="str">
        <f t="shared" ca="1" si="0"/>
        <v/>
      </c>
    </row>
    <row r="17" spans="2:10" x14ac:dyDescent="0.35">
      <c r="B17" s="235" t="str">
        <f ca="1">IF(OR('7_Invest-Medidas-Baixa (Resumo)'!C6="",'7_Invest-Medidas-Baixa (Resumo)'!C6="[preencher identificação da medida]"),"",'7_Invest-Medidas-Baixa (Resumo)'!C6)</f>
        <v>Combate ao desperdício alimentar</v>
      </c>
      <c r="C17" s="235">
        <f ca="1">IF(B17="","",MAX($C$1:C16)+1)</f>
        <v>1</v>
      </c>
      <c r="D17" s="235" t="str">
        <f t="shared" ca="1" si="0"/>
        <v/>
      </c>
    </row>
    <row r="18" spans="2:10" x14ac:dyDescent="0.35">
      <c r="B18" s="235" t="str">
        <f ca="1">IF(OR('7_Invest-Medidas-Baixa (Resumo)'!C7="",'7_Invest-Medidas-Baixa (Resumo)'!C7="[preencher identificação da medida]"),"",'7_Invest-Medidas-Baixa (Resumo)'!C7)</f>
        <v>Fomento e apoio ao estabelecimento de redes de doação, de troca e de reparação</v>
      </c>
      <c r="C18" s="235">
        <f ca="1">IF(B18="","",MAX($C$1:C17)+1)</f>
        <v>2</v>
      </c>
      <c r="D18" s="235" t="str">
        <f t="shared" ca="1" si="0"/>
        <v/>
      </c>
    </row>
    <row r="19" spans="2:10" x14ac:dyDescent="0.35">
      <c r="B19" s="235" t="str">
        <f ca="1">IF(OR('7_Invest-Medidas-Baixa (Resumo)'!C8="",'7_Invest-Medidas-Baixa (Resumo)'!C8="[preencher identificação da medida]"),"",'7_Invest-Medidas-Baixa (Resumo)'!C8)</f>
        <v>Disponibilização nos ecocentros de áreas para receção de produtos para reutilização</v>
      </c>
      <c r="C19" s="235">
        <f ca="1">IF(B19="","",MAX($C$1:C18)+1)</f>
        <v>3</v>
      </c>
      <c r="D19" s="235" t="str">
        <f t="shared" ca="1" si="0"/>
        <v/>
      </c>
    </row>
    <row r="20" spans="2:10" x14ac:dyDescent="0.35">
      <c r="B20" s="235" t="str">
        <f ca="1">IF(OR('7_Invest-Medidas-Baixa (Resumo)'!C9="",'7_Invest-Medidas-Baixa (Resumo)'!C9="[preencher identificação da medida]"),"",'7_Invest-Medidas-Baixa (Resumo)'!C9)</f>
        <v>Implementação de boas práticas para a prevenção e redução da produção de resíduos</v>
      </c>
      <c r="C20" s="235">
        <f ca="1">IF(B20="","",MAX($C$1:C19)+1)</f>
        <v>4</v>
      </c>
      <c r="D20" s="235" t="str">
        <f t="shared" ca="1" si="0"/>
        <v/>
      </c>
    </row>
    <row r="21" spans="2:10" x14ac:dyDescent="0.35">
      <c r="B21" s="235" t="str">
        <f ca="1">IF(OR('7_Invest-Medidas-Baixa (Resumo)'!C10="",'7_Invest-Medidas-Baixa (Resumo)'!C10="[preencher identificação da medida]"),"",'7_Invest-Medidas-Baixa (Resumo)'!C10)</f>
        <v>Implementação de soluções de recolha seletiva de biorresíduos</v>
      </c>
      <c r="C21" s="235">
        <f ca="1">IF(B21="","",MAX($C$1:C20)+1)</f>
        <v>5</v>
      </c>
      <c r="D21" s="235" t="str">
        <f t="shared" ca="1" si="0"/>
        <v/>
      </c>
    </row>
    <row r="22" spans="2:10" x14ac:dyDescent="0.35">
      <c r="B22" s="235" t="str">
        <f ca="1">IF(OR('7_Invest-Medidas-Baixa (Resumo)'!C11="",'7_Invest-Medidas-Baixa (Resumo)'!C11="[preencher identificação da medida]"),"",'7_Invest-Medidas-Baixa (Resumo)'!C11)</f>
        <v>Promover e operacionalizar a recolha seletiva multimaterial e de outros fluxos</v>
      </c>
      <c r="C22" s="235">
        <f ca="1">IF(B22="","",MAX($C$1:C21)+1)</f>
        <v>6</v>
      </c>
      <c r="D22" s="235" t="str">
        <f t="shared" ca="1" si="0"/>
        <v/>
      </c>
      <c r="H22" t="s">
        <v>495</v>
      </c>
      <c r="I22" t="s">
        <v>496</v>
      </c>
      <c r="J22" t="s">
        <v>497</v>
      </c>
    </row>
    <row r="23" spans="2:10" x14ac:dyDescent="0.35">
      <c r="B23" s="235" t="str">
        <f ca="1">IF(OR('7_Invest-Medidas-Baixa (Resumo)'!C12="",'7_Invest-Medidas-Baixa (Resumo)'!C12="[preencher identificação da medida]"),"",'7_Invest-Medidas-Baixa (Resumo)'!C12)</f>
        <v>Otimização das operações de recolha</v>
      </c>
      <c r="C23" s="235">
        <f ca="1">IF(B23="","",MAX($C$1:C22)+1)</f>
        <v>7</v>
      </c>
      <c r="D23" s="235" t="str">
        <f t="shared" ca="1" si="0"/>
        <v/>
      </c>
    </row>
    <row r="24" spans="2:10" x14ac:dyDescent="0.35">
      <c r="B24" s="235" t="str">
        <f ca="1">IF(OR('7_Invest-Medidas-Baixa (Resumo)'!C13="",'7_Invest-Medidas-Baixa (Resumo)'!C13="[preencher identificação da medida]"),"",'7_Invest-Medidas-Baixa (Resumo)'!C13)</f>
        <v>Promover soluções de compostagem doméstica e comunitária</v>
      </c>
      <c r="C24" s="235">
        <f ca="1">IF(B24="","",MAX($C$1:C23)+1)</f>
        <v>8</v>
      </c>
      <c r="D24" s="235" t="str">
        <f t="shared" ca="1" si="0"/>
        <v/>
      </c>
    </row>
    <row r="25" spans="2:10" x14ac:dyDescent="0.35">
      <c r="B25" s="235" t="str">
        <f ca="1">IF(OR('7_Invest-Medidas-Baixa (Resumo)'!C14="",'7_Invest-Medidas-Baixa (Resumo)'!C14="[preencher identificação da medida]"),"",'7_Invest-Medidas-Baixa (Resumo)'!C14)</f>
        <v>Adoção de instrumentos económico-financeiros</v>
      </c>
      <c r="C25" s="235">
        <f ca="1">IF(B25="","",MAX($C$1:C24)+1)</f>
        <v>9</v>
      </c>
      <c r="D25" s="235" t="str">
        <f t="shared" ca="1" si="0"/>
        <v/>
      </c>
    </row>
    <row r="26" spans="2:10" x14ac:dyDescent="0.35">
      <c r="B26" s="235" t="str">
        <f ca="1">IF(OR('7_Invest-Medidas-Baixa (Resumo)'!C15="",'7_Invest-Medidas-Baixa (Resumo)'!C15="[preencher identificação da medida]"),"",'7_Invest-Medidas-Baixa (Resumo)'!C15)</f>
        <v>Implementação de ações de fiscalização</v>
      </c>
      <c r="C26" s="235">
        <f ca="1">IF(B26="","",MAX($C$1:C25)+1)</f>
        <v>10</v>
      </c>
      <c r="D26" s="235" t="str">
        <f t="shared" ca="1" si="0"/>
        <v/>
      </c>
    </row>
    <row r="27" spans="2:10" x14ac:dyDescent="0.35">
      <c r="B27" s="235" t="str">
        <f ca="1">IF(OR('7_Invest-Medidas-Baixa (Resumo)'!C16="",'7_Invest-Medidas-Baixa (Resumo)'!C16="[preencher identificação da medida]"),"",'7_Invest-Medidas-Baixa (Resumo)'!C16)</f>
        <v>Desenvolvimento de campanhas de sensibilização</v>
      </c>
      <c r="C27" s="235">
        <f ca="1">IF(B27="","",MAX($C$1:C26)+1)</f>
        <v>11</v>
      </c>
      <c r="D27" s="235" t="str">
        <f t="shared" ca="1" si="0"/>
        <v/>
      </c>
    </row>
    <row r="28" spans="2:10" x14ac:dyDescent="0.35">
      <c r="B28" s="235" t="str">
        <f ca="1">IF(OR('7_Invest-Medidas-Baixa (Resumo)'!C17="",'7_Invest-Medidas-Baixa (Resumo)'!C17="[preencher identificação da medida]"),"",'7_Invest-Medidas-Baixa (Resumo)'!C17)</f>
        <v>Desenvolvimento de materiais de comunicação e de sensibilização</v>
      </c>
      <c r="C28" s="235">
        <f ca="1">IF(B28="","",MAX($C$1:C27)+1)</f>
        <v>12</v>
      </c>
      <c r="D28" s="235" t="str">
        <f t="shared" ca="1" si="0"/>
        <v/>
      </c>
    </row>
    <row r="29" spans="2:10" x14ac:dyDescent="0.35">
      <c r="B29" s="235" t="str">
        <f ca="1">IF(OR('7_Invest-Medidas-Baixa (Resumo)'!C18="",'7_Invest-Medidas-Baixa (Resumo)'!C18="[preencher identificação da medida]"),"",'7_Invest-Medidas-Baixa (Resumo)'!C18)</f>
        <v/>
      </c>
      <c r="C29" s="235" t="str">
        <f ca="1">IF(B29="","",MAX($C$1:C28)+1)</f>
        <v/>
      </c>
      <c r="D29" s="235" t="str">
        <f t="shared" ca="1" si="0"/>
        <v/>
      </c>
    </row>
    <row r="30" spans="2:10" x14ac:dyDescent="0.35">
      <c r="B30" s="235" t="str">
        <f ca="1">IF(OR('7_Invest-Medidas-Baixa (Resumo)'!C19="",'7_Invest-Medidas-Baixa (Resumo)'!C19="[preencher identificação da medida]"),"",'7_Invest-Medidas-Baixa (Resumo)'!C19)</f>
        <v/>
      </c>
      <c r="C30" s="235" t="str">
        <f ca="1">IF(B30="","",MAX($C$1:C29)+1)</f>
        <v/>
      </c>
      <c r="D30" s="235" t="str">
        <f t="shared" ca="1" si="0"/>
        <v/>
      </c>
    </row>
    <row r="31" spans="2:10" x14ac:dyDescent="0.35">
      <c r="B31" s="235" t="str">
        <f ca="1">IF(OR('7_Invest-Medidas-Baixa (Resumo)'!C20="",'7_Invest-Medidas-Baixa (Resumo)'!C20="[preencher identificação da medida]"),"",'7_Invest-Medidas-Baixa (Resumo)'!C20)</f>
        <v/>
      </c>
      <c r="C31" s="235" t="str">
        <f ca="1">IF(B31="","",MAX($C$1:C30)+1)</f>
        <v/>
      </c>
      <c r="D31" s="235" t="str">
        <f t="shared" ca="1" si="0"/>
        <v/>
      </c>
    </row>
    <row r="32" spans="2:10" x14ac:dyDescent="0.35">
      <c r="B32" s="235"/>
      <c r="C32" s="235"/>
      <c r="D32" s="23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1:O220"/>
  <sheetViews>
    <sheetView showGridLines="0" topLeftCell="A162" zoomScale="90" zoomScaleNormal="90" workbookViewId="0">
      <selection activeCell="B194" sqref="B194"/>
    </sheetView>
  </sheetViews>
  <sheetFormatPr defaultColWidth="0" defaultRowHeight="14.5" zeroHeight="1" x14ac:dyDescent="0.35"/>
  <cols>
    <col min="1" max="1" width="2.81640625" style="1" customWidth="1"/>
    <col min="2" max="2" width="72.08984375" style="1" customWidth="1"/>
    <col min="3" max="11" width="13" style="1" customWidth="1"/>
    <col min="12" max="12" width="2.81640625" style="1" customWidth="1"/>
    <col min="13" max="15" width="0" style="1" hidden="1" customWidth="1"/>
    <col min="16" max="16384" width="9.08984375" style="1" hidden="1"/>
  </cols>
  <sheetData>
    <row r="1" spans="2:11" x14ac:dyDescent="0.35"/>
    <row r="2" spans="2:11" ht="30" customHeight="1" x14ac:dyDescent="0.35">
      <c r="B2" s="4" t="s">
        <v>442</v>
      </c>
      <c r="C2" s="31">
        <v>2022</v>
      </c>
      <c r="D2" s="81">
        <f t="shared" ref="D2:K2" si="0">+C2+1</f>
        <v>2023</v>
      </c>
      <c r="E2" s="81">
        <f t="shared" si="0"/>
        <v>2024</v>
      </c>
      <c r="F2" s="81">
        <f t="shared" si="0"/>
        <v>2025</v>
      </c>
      <c r="G2" s="81">
        <f t="shared" si="0"/>
        <v>2026</v>
      </c>
      <c r="H2" s="81">
        <f t="shared" si="0"/>
        <v>2027</v>
      </c>
      <c r="I2" s="81">
        <f t="shared" si="0"/>
        <v>2028</v>
      </c>
      <c r="J2" s="81">
        <f t="shared" si="0"/>
        <v>2029</v>
      </c>
      <c r="K2" s="82">
        <f t="shared" si="0"/>
        <v>2030</v>
      </c>
    </row>
    <row r="3" spans="2:11" ht="5" customHeight="1" x14ac:dyDescent="0.35">
      <c r="B3" s="18"/>
      <c r="K3" s="6"/>
    </row>
    <row r="4" spans="2:11" x14ac:dyDescent="0.35">
      <c r="B4" s="35" t="s">
        <v>358</v>
      </c>
      <c r="C4" s="111">
        <f t="shared" ref="C4:K4" si="1">SUM(C7:C42)</f>
        <v>0</v>
      </c>
      <c r="D4" s="111">
        <f t="shared" si="1"/>
        <v>0</v>
      </c>
      <c r="E4" s="111">
        <f t="shared" si="1"/>
        <v>0</v>
      </c>
      <c r="F4" s="111">
        <f t="shared" si="1"/>
        <v>0</v>
      </c>
      <c r="G4" s="111">
        <f t="shared" si="1"/>
        <v>0</v>
      </c>
      <c r="H4" s="111">
        <f t="shared" si="1"/>
        <v>0</v>
      </c>
      <c r="I4" s="111">
        <f t="shared" si="1"/>
        <v>0</v>
      </c>
      <c r="J4" s="111">
        <f t="shared" si="1"/>
        <v>0</v>
      </c>
      <c r="K4" s="112">
        <f t="shared" si="1"/>
        <v>0</v>
      </c>
    </row>
    <row r="5" spans="2:11" ht="3" customHeight="1" x14ac:dyDescent="0.35">
      <c r="B5" s="14"/>
      <c r="C5" s="23"/>
      <c r="D5" s="23"/>
      <c r="E5" s="23"/>
      <c r="F5" s="23"/>
      <c r="G5" s="23"/>
      <c r="H5" s="23"/>
      <c r="I5" s="23"/>
      <c r="J5" s="23"/>
      <c r="K5" s="37"/>
    </row>
    <row r="6" spans="2:11" x14ac:dyDescent="0.35">
      <c r="B6" s="5" t="s">
        <v>359</v>
      </c>
      <c r="K6" s="37"/>
    </row>
    <row r="7" spans="2:11" x14ac:dyDescent="0.35">
      <c r="B7" s="115"/>
      <c r="C7" s="78"/>
      <c r="D7" s="78"/>
      <c r="E7" s="78"/>
      <c r="F7" s="78"/>
      <c r="G7" s="78"/>
      <c r="H7" s="78"/>
      <c r="I7" s="78"/>
      <c r="J7" s="78"/>
      <c r="K7" s="114"/>
    </row>
    <row r="8" spans="2:11" x14ac:dyDescent="0.35">
      <c r="B8" s="115"/>
      <c r="C8" s="79"/>
      <c r="D8" s="79"/>
      <c r="E8" s="79"/>
      <c r="F8" s="79"/>
      <c r="G8" s="79"/>
      <c r="H8" s="79"/>
      <c r="I8" s="79"/>
      <c r="J8" s="79"/>
      <c r="K8" s="116"/>
    </row>
    <row r="9" spans="2:11" x14ac:dyDescent="0.35">
      <c r="B9" s="115"/>
      <c r="C9" s="79"/>
      <c r="D9" s="79"/>
      <c r="E9" s="79"/>
      <c r="F9" s="79"/>
      <c r="G9" s="79"/>
      <c r="H9" s="79"/>
      <c r="I9" s="79"/>
      <c r="J9" s="79"/>
      <c r="K9" s="116"/>
    </row>
    <row r="10" spans="2:11" x14ac:dyDescent="0.35">
      <c r="B10" s="115"/>
      <c r="C10" s="79"/>
      <c r="D10" s="79"/>
      <c r="E10" s="79"/>
      <c r="F10" s="79"/>
      <c r="G10" s="79"/>
      <c r="H10" s="79"/>
      <c r="I10" s="79"/>
      <c r="J10" s="79"/>
      <c r="K10" s="116"/>
    </row>
    <row r="11" spans="2:11" x14ac:dyDescent="0.35">
      <c r="B11" s="115"/>
      <c r="C11" s="79"/>
      <c r="D11" s="79"/>
      <c r="E11" s="79"/>
      <c r="F11" s="79"/>
      <c r="G11" s="79"/>
      <c r="H11" s="79"/>
      <c r="I11" s="79"/>
      <c r="J11" s="79"/>
      <c r="K11" s="116"/>
    </row>
    <row r="12" spans="2:11" x14ac:dyDescent="0.35">
      <c r="B12" s="115"/>
      <c r="C12" s="79"/>
      <c r="D12" s="79"/>
      <c r="E12" s="79"/>
      <c r="F12" s="79"/>
      <c r="G12" s="79"/>
      <c r="H12" s="79"/>
      <c r="I12" s="79"/>
      <c r="J12" s="79"/>
      <c r="K12" s="116"/>
    </row>
    <row r="13" spans="2:11" x14ac:dyDescent="0.35">
      <c r="B13" s="115"/>
      <c r="C13" s="79"/>
      <c r="D13" s="79"/>
      <c r="E13" s="79"/>
      <c r="F13" s="79"/>
      <c r="G13" s="79"/>
      <c r="H13" s="79"/>
      <c r="I13" s="79"/>
      <c r="J13" s="79"/>
      <c r="K13" s="116"/>
    </row>
    <row r="14" spans="2:11" x14ac:dyDescent="0.35">
      <c r="B14" s="115"/>
      <c r="C14" s="79"/>
      <c r="D14" s="79"/>
      <c r="E14" s="79"/>
      <c r="F14" s="79"/>
      <c r="G14" s="79"/>
      <c r="H14" s="79"/>
      <c r="I14" s="79"/>
      <c r="J14" s="79"/>
      <c r="K14" s="116"/>
    </row>
    <row r="15" spans="2:11" x14ac:dyDescent="0.35">
      <c r="B15" s="115"/>
      <c r="C15" s="79"/>
      <c r="D15" s="79"/>
      <c r="E15" s="79"/>
      <c r="F15" s="79"/>
      <c r="G15" s="79"/>
      <c r="H15" s="79"/>
      <c r="I15" s="79"/>
      <c r="J15" s="79"/>
      <c r="K15" s="116"/>
    </row>
    <row r="16" spans="2:11" x14ac:dyDescent="0.35">
      <c r="B16" s="115"/>
      <c r="C16" s="79"/>
      <c r="D16" s="79"/>
      <c r="E16" s="79"/>
      <c r="F16" s="79"/>
      <c r="G16" s="79"/>
      <c r="H16" s="79"/>
      <c r="I16" s="79"/>
      <c r="J16" s="79"/>
      <c r="K16" s="116"/>
    </row>
    <row r="17" spans="2:11" x14ac:dyDescent="0.35">
      <c r="B17" s="115"/>
      <c r="C17" s="79"/>
      <c r="D17" s="79"/>
      <c r="E17" s="79"/>
      <c r="F17" s="79"/>
      <c r="G17" s="79"/>
      <c r="H17" s="79"/>
      <c r="I17" s="79"/>
      <c r="J17" s="79"/>
      <c r="K17" s="116"/>
    </row>
    <row r="18" spans="2:11" x14ac:dyDescent="0.35">
      <c r="B18" s="115"/>
      <c r="C18" s="79"/>
      <c r="D18" s="79"/>
      <c r="E18" s="79"/>
      <c r="F18" s="79"/>
      <c r="G18" s="79"/>
      <c r="H18" s="79"/>
      <c r="I18" s="79"/>
      <c r="J18" s="79"/>
      <c r="K18" s="116"/>
    </row>
    <row r="19" spans="2:11" x14ac:dyDescent="0.35">
      <c r="B19" s="115"/>
      <c r="C19" s="79"/>
      <c r="D19" s="79"/>
      <c r="E19" s="79"/>
      <c r="F19" s="79"/>
      <c r="G19" s="79"/>
      <c r="H19" s="79"/>
      <c r="I19" s="79"/>
      <c r="J19" s="79"/>
      <c r="K19" s="116"/>
    </row>
    <row r="20" spans="2:11" x14ac:dyDescent="0.35">
      <c r="B20" s="115"/>
      <c r="C20" s="79"/>
      <c r="D20" s="79"/>
      <c r="E20" s="79"/>
      <c r="F20" s="79"/>
      <c r="G20" s="79"/>
      <c r="H20" s="79"/>
      <c r="I20" s="79"/>
      <c r="J20" s="79"/>
      <c r="K20" s="116"/>
    </row>
    <row r="21" spans="2:11" x14ac:dyDescent="0.35">
      <c r="B21" s="115"/>
      <c r="C21" s="79"/>
      <c r="D21" s="79"/>
      <c r="E21" s="79"/>
      <c r="F21" s="79"/>
      <c r="G21" s="79"/>
      <c r="H21" s="79"/>
      <c r="I21" s="79"/>
      <c r="J21" s="79"/>
      <c r="K21" s="116"/>
    </row>
    <row r="22" spans="2:11" x14ac:dyDescent="0.35">
      <c r="B22" s="115"/>
      <c r="C22" s="79"/>
      <c r="D22" s="79"/>
      <c r="E22" s="79"/>
      <c r="F22" s="79"/>
      <c r="G22" s="79"/>
      <c r="H22" s="79"/>
      <c r="I22" s="79"/>
      <c r="J22" s="79"/>
      <c r="K22" s="116"/>
    </row>
    <row r="23" spans="2:11" x14ac:dyDescent="0.35">
      <c r="B23" s="115"/>
      <c r="C23" s="79"/>
      <c r="D23" s="79"/>
      <c r="E23" s="79"/>
      <c r="F23" s="79"/>
      <c r="G23" s="79"/>
      <c r="H23" s="79"/>
      <c r="I23" s="79"/>
      <c r="J23" s="79"/>
      <c r="K23" s="116"/>
    </row>
    <row r="24" spans="2:11" x14ac:dyDescent="0.35">
      <c r="B24" s="115"/>
      <c r="C24" s="79"/>
      <c r="D24" s="79"/>
      <c r="E24" s="79"/>
      <c r="F24" s="79"/>
      <c r="G24" s="79"/>
      <c r="H24" s="79"/>
      <c r="I24" s="79"/>
      <c r="J24" s="79"/>
      <c r="K24" s="116"/>
    </row>
    <row r="25" spans="2:11" x14ac:dyDescent="0.35">
      <c r="B25" s="115"/>
      <c r="C25" s="79"/>
      <c r="D25" s="79"/>
      <c r="E25" s="79"/>
      <c r="F25" s="79"/>
      <c r="G25" s="79"/>
      <c r="H25" s="79"/>
      <c r="I25" s="79"/>
      <c r="J25" s="79"/>
      <c r="K25" s="116"/>
    </row>
    <row r="26" spans="2:11" x14ac:dyDescent="0.35">
      <c r="B26" s="115"/>
      <c r="C26" s="79"/>
      <c r="D26" s="79"/>
      <c r="E26" s="79"/>
      <c r="F26" s="79"/>
      <c r="G26" s="79"/>
      <c r="H26" s="79"/>
      <c r="I26" s="79"/>
      <c r="J26" s="79"/>
      <c r="K26" s="116"/>
    </row>
    <row r="27" spans="2:11" x14ac:dyDescent="0.35">
      <c r="B27" s="115"/>
      <c r="C27" s="79"/>
      <c r="D27" s="79"/>
      <c r="E27" s="79"/>
      <c r="F27" s="79"/>
      <c r="G27" s="79"/>
      <c r="H27" s="79"/>
      <c r="I27" s="79"/>
      <c r="J27" s="79"/>
      <c r="K27" s="116"/>
    </row>
    <row r="28" spans="2:11" x14ac:dyDescent="0.35">
      <c r="B28" s="115"/>
      <c r="C28" s="79"/>
      <c r="D28" s="79"/>
      <c r="E28" s="79"/>
      <c r="F28" s="79"/>
      <c r="G28" s="79"/>
      <c r="H28" s="79"/>
      <c r="I28" s="79"/>
      <c r="J28" s="79"/>
      <c r="K28" s="116"/>
    </row>
    <row r="29" spans="2:11" x14ac:dyDescent="0.35">
      <c r="B29" s="115"/>
      <c r="C29" s="79"/>
      <c r="D29" s="79"/>
      <c r="E29" s="79"/>
      <c r="F29" s="79"/>
      <c r="G29" s="79"/>
      <c r="H29" s="79"/>
      <c r="I29" s="79"/>
      <c r="J29" s="79"/>
      <c r="K29" s="116"/>
    </row>
    <row r="30" spans="2:11" x14ac:dyDescent="0.35">
      <c r="B30" s="115"/>
      <c r="C30" s="79"/>
      <c r="D30" s="79"/>
      <c r="E30" s="79"/>
      <c r="F30" s="79"/>
      <c r="G30" s="79"/>
      <c r="H30" s="79"/>
      <c r="I30" s="79"/>
      <c r="J30" s="79"/>
      <c r="K30" s="116"/>
    </row>
    <row r="31" spans="2:11" x14ac:dyDescent="0.35">
      <c r="B31" s="115"/>
      <c r="C31" s="79"/>
      <c r="D31" s="79"/>
      <c r="E31" s="79"/>
      <c r="F31" s="79"/>
      <c r="G31" s="79"/>
      <c r="H31" s="79"/>
      <c r="I31" s="79"/>
      <c r="J31" s="79"/>
      <c r="K31" s="116"/>
    </row>
    <row r="32" spans="2:11" x14ac:dyDescent="0.35">
      <c r="B32" s="115"/>
      <c r="C32" s="79"/>
      <c r="D32" s="79"/>
      <c r="E32" s="79"/>
      <c r="F32" s="79"/>
      <c r="G32" s="79"/>
      <c r="H32" s="79"/>
      <c r="I32" s="79"/>
      <c r="J32" s="79"/>
      <c r="K32" s="116"/>
    </row>
    <row r="33" spans="2:11" x14ac:dyDescent="0.35">
      <c r="B33" s="115"/>
      <c r="C33" s="79"/>
      <c r="D33" s="79"/>
      <c r="E33" s="79"/>
      <c r="F33" s="79"/>
      <c r="G33" s="79"/>
      <c r="H33" s="79"/>
      <c r="I33" s="79"/>
      <c r="J33" s="79"/>
      <c r="K33" s="116"/>
    </row>
    <row r="34" spans="2:11" x14ac:dyDescent="0.35">
      <c r="B34" s="115"/>
      <c r="C34" s="79"/>
      <c r="D34" s="79"/>
      <c r="E34" s="79"/>
      <c r="F34" s="79"/>
      <c r="G34" s="79"/>
      <c r="H34" s="79"/>
      <c r="I34" s="79"/>
      <c r="J34" s="79"/>
      <c r="K34" s="116"/>
    </row>
    <row r="35" spans="2:11" x14ac:dyDescent="0.35">
      <c r="B35" s="115"/>
      <c r="C35" s="79"/>
      <c r="D35" s="79"/>
      <c r="E35" s="79"/>
      <c r="F35" s="79"/>
      <c r="G35" s="79"/>
      <c r="H35" s="79"/>
      <c r="I35" s="79"/>
      <c r="J35" s="79"/>
      <c r="K35" s="116"/>
    </row>
    <row r="36" spans="2:11" x14ac:dyDescent="0.35">
      <c r="B36" s="115"/>
      <c r="C36" s="79"/>
      <c r="D36" s="79"/>
      <c r="E36" s="79"/>
      <c r="F36" s="79"/>
      <c r="G36" s="79"/>
      <c r="H36" s="79"/>
      <c r="I36" s="79"/>
      <c r="J36" s="79"/>
      <c r="K36" s="116"/>
    </row>
    <row r="37" spans="2:11" x14ac:dyDescent="0.35">
      <c r="B37" s="115"/>
      <c r="C37" s="79"/>
      <c r="D37" s="79"/>
      <c r="E37" s="79"/>
      <c r="F37" s="79"/>
      <c r="G37" s="79"/>
      <c r="H37" s="79"/>
      <c r="I37" s="79"/>
      <c r="J37" s="79"/>
      <c r="K37" s="116"/>
    </row>
    <row r="38" spans="2:11" x14ac:dyDescent="0.35">
      <c r="B38" s="115"/>
      <c r="C38" s="79"/>
      <c r="D38" s="79"/>
      <c r="E38" s="79"/>
      <c r="F38" s="79"/>
      <c r="G38" s="79"/>
      <c r="H38" s="79"/>
      <c r="I38" s="79"/>
      <c r="J38" s="79"/>
      <c r="K38" s="116"/>
    </row>
    <row r="39" spans="2:11" x14ac:dyDescent="0.35">
      <c r="B39" s="115"/>
      <c r="C39" s="79"/>
      <c r="D39" s="79"/>
      <c r="E39" s="79"/>
      <c r="F39" s="79"/>
      <c r="G39" s="79"/>
      <c r="H39" s="79"/>
      <c r="I39" s="79"/>
      <c r="J39" s="79"/>
      <c r="K39" s="116"/>
    </row>
    <row r="40" spans="2:11" x14ac:dyDescent="0.35">
      <c r="B40" s="115"/>
      <c r="C40" s="79"/>
      <c r="D40" s="79"/>
      <c r="E40" s="79"/>
      <c r="F40" s="79"/>
      <c r="G40" s="79"/>
      <c r="H40" s="79"/>
      <c r="I40" s="79"/>
      <c r="J40" s="79"/>
      <c r="K40" s="116"/>
    </row>
    <row r="41" spans="2:11" x14ac:dyDescent="0.35">
      <c r="B41" s="115"/>
      <c r="C41" s="79"/>
      <c r="D41" s="79"/>
      <c r="E41" s="79"/>
      <c r="F41" s="79"/>
      <c r="G41" s="79"/>
      <c r="H41" s="79"/>
      <c r="I41" s="79"/>
      <c r="J41" s="79"/>
      <c r="K41" s="116"/>
    </row>
    <row r="42" spans="2:11" x14ac:dyDescent="0.35">
      <c r="B42" s="117"/>
      <c r="C42" s="80"/>
      <c r="D42" s="80"/>
      <c r="E42" s="80"/>
      <c r="F42" s="80"/>
      <c r="G42" s="80"/>
      <c r="H42" s="80"/>
      <c r="I42" s="80"/>
      <c r="J42" s="80"/>
      <c r="K42" s="118"/>
    </row>
    <row r="43" spans="2:11" ht="5" customHeight="1" x14ac:dyDescent="0.35">
      <c r="B43" s="35"/>
      <c r="C43" s="23"/>
      <c r="D43" s="23"/>
      <c r="E43" s="23"/>
      <c r="F43" s="23"/>
      <c r="G43" s="23"/>
      <c r="H43" s="23"/>
      <c r="I43" s="23"/>
      <c r="J43" s="23"/>
      <c r="K43" s="37"/>
    </row>
    <row r="44" spans="2:11" x14ac:dyDescent="0.35">
      <c r="B44" s="35" t="s">
        <v>360</v>
      </c>
      <c r="C44" s="111">
        <f>SUM(C45:C50,C87:C93,C95:C96)</f>
        <v>0</v>
      </c>
      <c r="D44" s="111">
        <f t="shared" ref="D44:K44" si="2">SUM(D45:D50,D87:D93,D95:D96)</f>
        <v>0</v>
      </c>
      <c r="E44" s="111">
        <f t="shared" si="2"/>
        <v>0</v>
      </c>
      <c r="F44" s="111">
        <f t="shared" si="2"/>
        <v>0</v>
      </c>
      <c r="G44" s="111">
        <f t="shared" si="2"/>
        <v>0</v>
      </c>
      <c r="H44" s="111">
        <f t="shared" si="2"/>
        <v>0</v>
      </c>
      <c r="I44" s="111">
        <f t="shared" si="2"/>
        <v>0</v>
      </c>
      <c r="J44" s="111">
        <f t="shared" si="2"/>
        <v>0</v>
      </c>
      <c r="K44" s="112">
        <f t="shared" si="2"/>
        <v>0</v>
      </c>
    </row>
    <row r="45" spans="2:11" x14ac:dyDescent="0.35">
      <c r="B45" s="5" t="s">
        <v>361</v>
      </c>
      <c r="C45" s="80"/>
      <c r="D45" s="80"/>
      <c r="E45" s="80"/>
      <c r="F45" s="80"/>
      <c r="G45" s="80"/>
      <c r="H45" s="80"/>
      <c r="I45" s="80"/>
      <c r="J45" s="80"/>
      <c r="K45" s="118"/>
    </row>
    <row r="46" spans="2:11" x14ac:dyDescent="0.35">
      <c r="B46" s="5" t="s">
        <v>362</v>
      </c>
      <c r="C46" s="80"/>
      <c r="D46" s="80"/>
      <c r="E46" s="80"/>
      <c r="F46" s="80"/>
      <c r="G46" s="80"/>
      <c r="H46" s="80"/>
      <c r="I46" s="80"/>
      <c r="J46" s="80"/>
      <c r="K46" s="118"/>
    </row>
    <row r="47" spans="2:11" x14ac:dyDescent="0.35">
      <c r="B47" s="5" t="s">
        <v>363</v>
      </c>
      <c r="C47" s="80"/>
      <c r="D47" s="80"/>
      <c r="E47" s="80"/>
      <c r="F47" s="80"/>
      <c r="G47" s="80"/>
      <c r="H47" s="80"/>
      <c r="I47" s="80"/>
      <c r="J47" s="80"/>
      <c r="K47" s="118"/>
    </row>
    <row r="48" spans="2:11" x14ac:dyDescent="0.35">
      <c r="B48" s="56" t="s">
        <v>364</v>
      </c>
      <c r="K48" s="6"/>
    </row>
    <row r="49" spans="2:11" ht="3" customHeight="1" x14ac:dyDescent="0.35">
      <c r="B49" s="14"/>
      <c r="C49" s="23"/>
      <c r="D49" s="23"/>
      <c r="E49" s="23"/>
      <c r="F49" s="23"/>
      <c r="G49" s="23"/>
      <c r="H49" s="23"/>
      <c r="I49" s="23"/>
      <c r="J49" s="23"/>
      <c r="K49" s="37"/>
    </row>
    <row r="50" spans="2:11" x14ac:dyDescent="0.35">
      <c r="B50" s="38" t="s">
        <v>359</v>
      </c>
      <c r="C50" s="111">
        <f t="shared" ref="C50:K50" si="3">SUM(C51:C86)</f>
        <v>0</v>
      </c>
      <c r="D50" s="111">
        <f>SUM(D51:D86)</f>
        <v>0</v>
      </c>
      <c r="E50" s="111">
        <f t="shared" si="3"/>
        <v>0</v>
      </c>
      <c r="F50" s="111">
        <f t="shared" si="3"/>
        <v>0</v>
      </c>
      <c r="G50" s="111">
        <f t="shared" si="3"/>
        <v>0</v>
      </c>
      <c r="H50" s="111">
        <f t="shared" si="3"/>
        <v>0</v>
      </c>
      <c r="I50" s="111">
        <f t="shared" si="3"/>
        <v>0</v>
      </c>
      <c r="J50" s="111">
        <f t="shared" si="3"/>
        <v>0</v>
      </c>
      <c r="K50" s="112">
        <f t="shared" si="3"/>
        <v>0</v>
      </c>
    </row>
    <row r="51" spans="2:11" x14ac:dyDescent="0.35">
      <c r="B51" s="163">
        <f t="shared" ref="B51:B86" si="4">B7</f>
        <v>0</v>
      </c>
      <c r="C51" s="78"/>
      <c r="D51" s="78"/>
      <c r="E51" s="78"/>
      <c r="F51" s="78"/>
      <c r="G51" s="78"/>
      <c r="H51" s="78"/>
      <c r="I51" s="78"/>
      <c r="J51" s="78"/>
      <c r="K51" s="114"/>
    </row>
    <row r="52" spans="2:11" x14ac:dyDescent="0.35">
      <c r="B52" s="163">
        <f t="shared" si="4"/>
        <v>0</v>
      </c>
      <c r="C52" s="79"/>
      <c r="D52" s="79"/>
      <c r="E52" s="79"/>
      <c r="F52" s="79"/>
      <c r="G52" s="79"/>
      <c r="H52" s="79"/>
      <c r="I52" s="79"/>
      <c r="J52" s="79"/>
      <c r="K52" s="116"/>
    </row>
    <row r="53" spans="2:11" x14ac:dyDescent="0.35">
      <c r="B53" s="163">
        <f t="shared" si="4"/>
        <v>0</v>
      </c>
      <c r="C53" s="79"/>
      <c r="D53" s="79"/>
      <c r="E53" s="79"/>
      <c r="F53" s="79"/>
      <c r="G53" s="79"/>
      <c r="H53" s="79"/>
      <c r="I53" s="79"/>
      <c r="J53" s="79"/>
      <c r="K53" s="116"/>
    </row>
    <row r="54" spans="2:11" x14ac:dyDescent="0.35">
      <c r="B54" s="163">
        <f t="shared" si="4"/>
        <v>0</v>
      </c>
      <c r="C54" s="79"/>
      <c r="D54" s="79"/>
      <c r="E54" s="79"/>
      <c r="F54" s="79"/>
      <c r="G54" s="79"/>
      <c r="H54" s="79"/>
      <c r="I54" s="79"/>
      <c r="J54" s="79"/>
      <c r="K54" s="116"/>
    </row>
    <row r="55" spans="2:11" x14ac:dyDescent="0.35">
      <c r="B55" s="163">
        <f t="shared" si="4"/>
        <v>0</v>
      </c>
      <c r="C55" s="79"/>
      <c r="D55" s="79"/>
      <c r="E55" s="79"/>
      <c r="F55" s="79"/>
      <c r="G55" s="79"/>
      <c r="H55" s="79"/>
      <c r="I55" s="79"/>
      <c r="J55" s="79"/>
      <c r="K55" s="116"/>
    </row>
    <row r="56" spans="2:11" x14ac:dyDescent="0.35">
      <c r="B56" s="163">
        <f t="shared" si="4"/>
        <v>0</v>
      </c>
      <c r="C56" s="79"/>
      <c r="D56" s="79"/>
      <c r="E56" s="79"/>
      <c r="F56" s="79"/>
      <c r="G56" s="79"/>
      <c r="H56" s="79"/>
      <c r="I56" s="79"/>
      <c r="J56" s="79"/>
      <c r="K56" s="116"/>
    </row>
    <row r="57" spans="2:11" x14ac:dyDescent="0.35">
      <c r="B57" s="163">
        <f t="shared" si="4"/>
        <v>0</v>
      </c>
      <c r="C57" s="79"/>
      <c r="D57" s="79"/>
      <c r="E57" s="79"/>
      <c r="F57" s="79"/>
      <c r="G57" s="79"/>
      <c r="H57" s="79"/>
      <c r="I57" s="79"/>
      <c r="J57" s="79"/>
      <c r="K57" s="116"/>
    </row>
    <row r="58" spans="2:11" x14ac:dyDescent="0.35">
      <c r="B58" s="163">
        <f t="shared" si="4"/>
        <v>0</v>
      </c>
      <c r="C58" s="79"/>
      <c r="D58" s="79"/>
      <c r="E58" s="79"/>
      <c r="F58" s="79"/>
      <c r="G58" s="79"/>
      <c r="H58" s="79"/>
      <c r="I58" s="79"/>
      <c r="J58" s="79"/>
      <c r="K58" s="116"/>
    </row>
    <row r="59" spans="2:11" x14ac:dyDescent="0.35">
      <c r="B59" s="163">
        <f t="shared" si="4"/>
        <v>0</v>
      </c>
      <c r="C59" s="79"/>
      <c r="D59" s="79"/>
      <c r="E59" s="79"/>
      <c r="F59" s="79"/>
      <c r="G59" s="79"/>
      <c r="H59" s="79"/>
      <c r="I59" s="79"/>
      <c r="J59" s="79"/>
      <c r="K59" s="116"/>
    </row>
    <row r="60" spans="2:11" x14ac:dyDescent="0.35">
      <c r="B60" s="163">
        <f t="shared" si="4"/>
        <v>0</v>
      </c>
      <c r="C60" s="79"/>
      <c r="D60" s="79"/>
      <c r="E60" s="79"/>
      <c r="F60" s="79"/>
      <c r="G60" s="79"/>
      <c r="H60" s="79"/>
      <c r="I60" s="79"/>
      <c r="J60" s="79"/>
      <c r="K60" s="116"/>
    </row>
    <row r="61" spans="2:11" x14ac:dyDescent="0.35">
      <c r="B61" s="163">
        <f t="shared" si="4"/>
        <v>0</v>
      </c>
      <c r="C61" s="79"/>
      <c r="D61" s="79"/>
      <c r="E61" s="79"/>
      <c r="F61" s="79"/>
      <c r="G61" s="79"/>
      <c r="H61" s="79"/>
      <c r="I61" s="79"/>
      <c r="J61" s="79"/>
      <c r="K61" s="116"/>
    </row>
    <row r="62" spans="2:11" x14ac:dyDescent="0.35">
      <c r="B62" s="163">
        <f t="shared" si="4"/>
        <v>0</v>
      </c>
      <c r="C62" s="79"/>
      <c r="D62" s="79"/>
      <c r="E62" s="79"/>
      <c r="F62" s="79"/>
      <c r="G62" s="79"/>
      <c r="H62" s="79"/>
      <c r="I62" s="79"/>
      <c r="J62" s="79"/>
      <c r="K62" s="116"/>
    </row>
    <row r="63" spans="2:11" x14ac:dyDescent="0.35">
      <c r="B63" s="163">
        <f t="shared" si="4"/>
        <v>0</v>
      </c>
      <c r="C63" s="79"/>
      <c r="D63" s="79"/>
      <c r="E63" s="79"/>
      <c r="F63" s="79"/>
      <c r="G63" s="79"/>
      <c r="H63" s="79"/>
      <c r="I63" s="79"/>
      <c r="J63" s="79"/>
      <c r="K63" s="116"/>
    </row>
    <row r="64" spans="2:11" x14ac:dyDescent="0.35">
      <c r="B64" s="163">
        <f t="shared" si="4"/>
        <v>0</v>
      </c>
      <c r="C64" s="79"/>
      <c r="D64" s="79"/>
      <c r="E64" s="79"/>
      <c r="F64" s="79"/>
      <c r="G64" s="79"/>
      <c r="H64" s="79"/>
      <c r="I64" s="79"/>
      <c r="J64" s="79"/>
      <c r="K64" s="116"/>
    </row>
    <row r="65" spans="2:11" x14ac:dyDescent="0.35">
      <c r="B65" s="163">
        <f t="shared" si="4"/>
        <v>0</v>
      </c>
      <c r="C65" s="79"/>
      <c r="D65" s="79"/>
      <c r="E65" s="79"/>
      <c r="F65" s="79"/>
      <c r="G65" s="79"/>
      <c r="H65" s="79"/>
      <c r="I65" s="79"/>
      <c r="J65" s="79"/>
      <c r="K65" s="116"/>
    </row>
    <row r="66" spans="2:11" x14ac:dyDescent="0.35">
      <c r="B66" s="163">
        <f t="shared" si="4"/>
        <v>0</v>
      </c>
      <c r="C66" s="79"/>
      <c r="D66" s="79"/>
      <c r="E66" s="79"/>
      <c r="F66" s="79"/>
      <c r="G66" s="79"/>
      <c r="H66" s="79"/>
      <c r="I66" s="79"/>
      <c r="J66" s="79"/>
      <c r="K66" s="116"/>
    </row>
    <row r="67" spans="2:11" x14ac:dyDescent="0.35">
      <c r="B67" s="163">
        <f t="shared" si="4"/>
        <v>0</v>
      </c>
      <c r="C67" s="79"/>
      <c r="D67" s="79"/>
      <c r="E67" s="79"/>
      <c r="F67" s="79"/>
      <c r="G67" s="79"/>
      <c r="H67" s="79"/>
      <c r="I67" s="79"/>
      <c r="J67" s="79"/>
      <c r="K67" s="116"/>
    </row>
    <row r="68" spans="2:11" x14ac:dyDescent="0.35">
      <c r="B68" s="163">
        <f t="shared" si="4"/>
        <v>0</v>
      </c>
      <c r="C68" s="79"/>
      <c r="D68" s="79"/>
      <c r="E68" s="79"/>
      <c r="F68" s="79"/>
      <c r="G68" s="79"/>
      <c r="H68" s="79"/>
      <c r="I68" s="79"/>
      <c r="J68" s="79"/>
      <c r="K68" s="116"/>
    </row>
    <row r="69" spans="2:11" x14ac:dyDescent="0.35">
      <c r="B69" s="163">
        <f t="shared" si="4"/>
        <v>0</v>
      </c>
      <c r="C69" s="79"/>
      <c r="D69" s="79"/>
      <c r="E69" s="79"/>
      <c r="F69" s="79"/>
      <c r="G69" s="79"/>
      <c r="H69" s="79"/>
      <c r="I69" s="79"/>
      <c r="J69" s="79"/>
      <c r="K69" s="116"/>
    </row>
    <row r="70" spans="2:11" x14ac:dyDescent="0.35">
      <c r="B70" s="163">
        <f t="shared" si="4"/>
        <v>0</v>
      </c>
      <c r="C70" s="79"/>
      <c r="D70" s="79"/>
      <c r="E70" s="79"/>
      <c r="F70" s="79"/>
      <c r="G70" s="79"/>
      <c r="H70" s="79"/>
      <c r="I70" s="79"/>
      <c r="J70" s="79"/>
      <c r="K70" s="116"/>
    </row>
    <row r="71" spans="2:11" x14ac:dyDescent="0.35">
      <c r="B71" s="163">
        <f t="shared" si="4"/>
        <v>0</v>
      </c>
      <c r="C71" s="79"/>
      <c r="D71" s="79"/>
      <c r="E71" s="79"/>
      <c r="F71" s="79"/>
      <c r="G71" s="79"/>
      <c r="H71" s="79"/>
      <c r="I71" s="79"/>
      <c r="J71" s="79"/>
      <c r="K71" s="116"/>
    </row>
    <row r="72" spans="2:11" x14ac:dyDescent="0.35">
      <c r="B72" s="163">
        <f t="shared" si="4"/>
        <v>0</v>
      </c>
      <c r="C72" s="79"/>
      <c r="D72" s="79"/>
      <c r="E72" s="79"/>
      <c r="F72" s="79"/>
      <c r="G72" s="79"/>
      <c r="H72" s="79"/>
      <c r="I72" s="79"/>
      <c r="J72" s="79"/>
      <c r="K72" s="116"/>
    </row>
    <row r="73" spans="2:11" x14ac:dyDescent="0.35">
      <c r="B73" s="163">
        <f t="shared" si="4"/>
        <v>0</v>
      </c>
      <c r="C73" s="79"/>
      <c r="D73" s="79"/>
      <c r="E73" s="79"/>
      <c r="F73" s="79"/>
      <c r="G73" s="79"/>
      <c r="H73" s="79"/>
      <c r="I73" s="79"/>
      <c r="J73" s="79"/>
      <c r="K73" s="116"/>
    </row>
    <row r="74" spans="2:11" x14ac:dyDescent="0.35">
      <c r="B74" s="163">
        <f t="shared" si="4"/>
        <v>0</v>
      </c>
      <c r="C74" s="79"/>
      <c r="D74" s="79"/>
      <c r="E74" s="79"/>
      <c r="F74" s="79"/>
      <c r="G74" s="79"/>
      <c r="H74" s="79"/>
      <c r="I74" s="79"/>
      <c r="J74" s="79"/>
      <c r="K74" s="116"/>
    </row>
    <row r="75" spans="2:11" x14ac:dyDescent="0.35">
      <c r="B75" s="163">
        <f t="shared" si="4"/>
        <v>0</v>
      </c>
      <c r="C75" s="79"/>
      <c r="D75" s="79"/>
      <c r="E75" s="79"/>
      <c r="F75" s="79"/>
      <c r="G75" s="79"/>
      <c r="H75" s="79"/>
      <c r="I75" s="79"/>
      <c r="J75" s="79"/>
      <c r="K75" s="116"/>
    </row>
    <row r="76" spans="2:11" x14ac:dyDescent="0.35">
      <c r="B76" s="163">
        <f t="shared" si="4"/>
        <v>0</v>
      </c>
      <c r="C76" s="79"/>
      <c r="D76" s="79"/>
      <c r="E76" s="79"/>
      <c r="F76" s="79"/>
      <c r="G76" s="79"/>
      <c r="H76" s="79"/>
      <c r="I76" s="79"/>
      <c r="J76" s="79"/>
      <c r="K76" s="116"/>
    </row>
    <row r="77" spans="2:11" x14ac:dyDescent="0.35">
      <c r="B77" s="163">
        <f t="shared" si="4"/>
        <v>0</v>
      </c>
      <c r="C77" s="79"/>
      <c r="D77" s="79"/>
      <c r="E77" s="79"/>
      <c r="F77" s="79"/>
      <c r="G77" s="79"/>
      <c r="H77" s="79"/>
      <c r="I77" s="79"/>
      <c r="J77" s="79"/>
      <c r="K77" s="116"/>
    </row>
    <row r="78" spans="2:11" x14ac:dyDescent="0.35">
      <c r="B78" s="163">
        <f t="shared" si="4"/>
        <v>0</v>
      </c>
      <c r="C78" s="79"/>
      <c r="D78" s="79"/>
      <c r="E78" s="79"/>
      <c r="F78" s="79"/>
      <c r="G78" s="79"/>
      <c r="H78" s="79"/>
      <c r="I78" s="79"/>
      <c r="J78" s="79"/>
      <c r="K78" s="116"/>
    </row>
    <row r="79" spans="2:11" x14ac:dyDescent="0.35">
      <c r="B79" s="163">
        <f t="shared" si="4"/>
        <v>0</v>
      </c>
      <c r="C79" s="79"/>
      <c r="D79" s="79"/>
      <c r="E79" s="79"/>
      <c r="F79" s="79"/>
      <c r="G79" s="79"/>
      <c r="H79" s="79"/>
      <c r="I79" s="79"/>
      <c r="J79" s="79"/>
      <c r="K79" s="116"/>
    </row>
    <row r="80" spans="2:11" x14ac:dyDescent="0.35">
      <c r="B80" s="163">
        <f t="shared" si="4"/>
        <v>0</v>
      </c>
      <c r="C80" s="79"/>
      <c r="D80" s="79"/>
      <c r="E80" s="79"/>
      <c r="F80" s="79"/>
      <c r="G80" s="79"/>
      <c r="H80" s="79"/>
      <c r="I80" s="79"/>
      <c r="J80" s="79"/>
      <c r="K80" s="116"/>
    </row>
    <row r="81" spans="2:11" x14ac:dyDescent="0.35">
      <c r="B81" s="163">
        <f t="shared" si="4"/>
        <v>0</v>
      </c>
      <c r="C81" s="79"/>
      <c r="D81" s="79"/>
      <c r="E81" s="79"/>
      <c r="F81" s="79"/>
      <c r="G81" s="79"/>
      <c r="H81" s="79"/>
      <c r="I81" s="79"/>
      <c r="J81" s="79"/>
      <c r="K81" s="116"/>
    </row>
    <row r="82" spans="2:11" x14ac:dyDescent="0.35">
      <c r="B82" s="163">
        <f t="shared" si="4"/>
        <v>0</v>
      </c>
      <c r="C82" s="79"/>
      <c r="D82" s="79"/>
      <c r="E82" s="79"/>
      <c r="F82" s="79"/>
      <c r="G82" s="79"/>
      <c r="H82" s="79"/>
      <c r="I82" s="79"/>
      <c r="J82" s="79"/>
      <c r="K82" s="116"/>
    </row>
    <row r="83" spans="2:11" x14ac:dyDescent="0.35">
      <c r="B83" s="163">
        <f t="shared" si="4"/>
        <v>0</v>
      </c>
      <c r="C83" s="79"/>
      <c r="D83" s="79"/>
      <c r="E83" s="79"/>
      <c r="F83" s="79"/>
      <c r="G83" s="79"/>
      <c r="H83" s="79"/>
      <c r="I83" s="79"/>
      <c r="J83" s="79"/>
      <c r="K83" s="116"/>
    </row>
    <row r="84" spans="2:11" x14ac:dyDescent="0.35">
      <c r="B84" s="163">
        <f t="shared" si="4"/>
        <v>0</v>
      </c>
      <c r="C84" s="79"/>
      <c r="D84" s="79"/>
      <c r="E84" s="79"/>
      <c r="F84" s="79"/>
      <c r="G84" s="79"/>
      <c r="H84" s="79"/>
      <c r="I84" s="79"/>
      <c r="J84" s="79"/>
      <c r="K84" s="116"/>
    </row>
    <row r="85" spans="2:11" x14ac:dyDescent="0.35">
      <c r="B85" s="163">
        <f t="shared" si="4"/>
        <v>0</v>
      </c>
      <c r="C85" s="79"/>
      <c r="D85" s="79"/>
      <c r="E85" s="79"/>
      <c r="F85" s="79"/>
      <c r="G85" s="79"/>
      <c r="H85" s="79"/>
      <c r="I85" s="79"/>
      <c r="J85" s="79"/>
      <c r="K85" s="116"/>
    </row>
    <row r="86" spans="2:11" x14ac:dyDescent="0.35">
      <c r="B86" s="163">
        <f t="shared" si="4"/>
        <v>0</v>
      </c>
      <c r="C86" s="80"/>
      <c r="D86" s="80"/>
      <c r="E86" s="80"/>
      <c r="F86" s="80"/>
      <c r="G86" s="80"/>
      <c r="H86" s="80"/>
      <c r="I86" s="80"/>
      <c r="J86" s="80"/>
      <c r="K86" s="118"/>
    </row>
    <row r="87" spans="2:11" x14ac:dyDescent="0.35">
      <c r="B87" s="5" t="s">
        <v>365</v>
      </c>
      <c r="C87" s="80"/>
      <c r="D87" s="80"/>
      <c r="E87" s="80"/>
      <c r="F87" s="80"/>
      <c r="G87" s="80"/>
      <c r="H87" s="80"/>
      <c r="I87" s="80"/>
      <c r="J87" s="80"/>
      <c r="K87" s="118"/>
    </row>
    <row r="88" spans="2:11" x14ac:dyDescent="0.35">
      <c r="B88" s="5" t="s">
        <v>366</v>
      </c>
      <c r="C88" s="80"/>
      <c r="D88" s="80"/>
      <c r="E88" s="80"/>
      <c r="F88" s="80"/>
      <c r="G88" s="80"/>
      <c r="H88" s="80"/>
      <c r="I88" s="80"/>
      <c r="J88" s="80"/>
      <c r="K88" s="118"/>
    </row>
    <row r="89" spans="2:11" x14ac:dyDescent="0.35">
      <c r="B89" s="5" t="s">
        <v>367</v>
      </c>
      <c r="C89" s="80"/>
      <c r="D89" s="80"/>
      <c r="E89" s="80"/>
      <c r="F89" s="80"/>
      <c r="G89" s="80"/>
      <c r="H89" s="80"/>
      <c r="I89" s="80"/>
      <c r="J89" s="80"/>
      <c r="K89" s="118"/>
    </row>
    <row r="90" spans="2:11" x14ac:dyDescent="0.35">
      <c r="B90" s="5" t="s">
        <v>368</v>
      </c>
      <c r="C90" s="80"/>
      <c r="D90" s="80"/>
      <c r="E90" s="80"/>
      <c r="F90" s="80"/>
      <c r="G90" s="80"/>
      <c r="H90" s="80"/>
      <c r="I90" s="80"/>
      <c r="J90" s="80"/>
      <c r="K90" s="118"/>
    </row>
    <row r="91" spans="2:11" x14ac:dyDescent="0.35">
      <c r="B91" s="5" t="s">
        <v>369</v>
      </c>
      <c r="C91" s="80"/>
      <c r="D91" s="80"/>
      <c r="E91" s="80"/>
      <c r="F91" s="80"/>
      <c r="G91" s="80"/>
      <c r="H91" s="80"/>
      <c r="I91" s="80"/>
      <c r="J91" s="80"/>
      <c r="K91" s="118"/>
    </row>
    <row r="92" spans="2:11" x14ac:dyDescent="0.35">
      <c r="B92" s="5" t="s">
        <v>370</v>
      </c>
      <c r="C92" s="80"/>
      <c r="D92" s="80"/>
      <c r="E92" s="80"/>
      <c r="F92" s="80"/>
      <c r="G92" s="80"/>
      <c r="H92" s="80"/>
      <c r="I92" s="80"/>
      <c r="J92" s="80"/>
      <c r="K92" s="118"/>
    </row>
    <row r="93" spans="2:11" x14ac:dyDescent="0.35">
      <c r="B93" s="5" t="s">
        <v>371</v>
      </c>
      <c r="C93" s="80"/>
      <c r="D93" s="80"/>
      <c r="E93" s="80"/>
      <c r="F93" s="80"/>
      <c r="G93" s="80"/>
      <c r="H93" s="80"/>
      <c r="I93" s="80"/>
      <c r="J93" s="80"/>
      <c r="K93" s="118"/>
    </row>
    <row r="94" spans="2:11" x14ac:dyDescent="0.35">
      <c r="B94" s="56" t="s">
        <v>344</v>
      </c>
      <c r="C94" s="23"/>
      <c r="D94" s="23"/>
      <c r="E94" s="23"/>
      <c r="F94" s="23"/>
      <c r="G94" s="23"/>
      <c r="H94" s="23"/>
      <c r="I94" s="23"/>
      <c r="J94" s="23"/>
      <c r="K94" s="37"/>
    </row>
    <row r="95" spans="2:11" x14ac:dyDescent="0.35">
      <c r="B95" s="120"/>
      <c r="C95" s="78"/>
      <c r="D95" s="78"/>
      <c r="E95" s="78"/>
      <c r="F95" s="78"/>
      <c r="G95" s="78"/>
      <c r="H95" s="78"/>
      <c r="I95" s="78"/>
      <c r="J95" s="78"/>
      <c r="K95" s="114"/>
    </row>
    <row r="96" spans="2:11" x14ac:dyDescent="0.35">
      <c r="B96" s="120"/>
      <c r="C96" s="79"/>
      <c r="D96" s="79"/>
      <c r="E96" s="79"/>
      <c r="F96" s="79"/>
      <c r="G96" s="79"/>
      <c r="H96" s="79"/>
      <c r="I96" s="79"/>
      <c r="J96" s="79"/>
      <c r="K96" s="116"/>
    </row>
    <row r="97" spans="1:11" x14ac:dyDescent="0.35">
      <c r="B97" s="262"/>
      <c r="C97" s="109"/>
      <c r="D97" s="109"/>
      <c r="E97" s="109"/>
      <c r="F97" s="109"/>
      <c r="G97" s="109"/>
      <c r="H97" s="109"/>
      <c r="I97" s="109"/>
      <c r="J97" s="109"/>
      <c r="K97" s="110"/>
    </row>
    <row r="98" spans="1:11" x14ac:dyDescent="0.35">
      <c r="B98" s="35" t="s">
        <v>375</v>
      </c>
      <c r="C98" s="241"/>
      <c r="D98" s="241"/>
      <c r="E98" s="241"/>
      <c r="F98" s="241"/>
      <c r="G98" s="241"/>
      <c r="H98" s="241"/>
      <c r="I98" s="241"/>
      <c r="J98" s="241"/>
      <c r="K98" s="242"/>
    </row>
    <row r="99" spans="1:11" x14ac:dyDescent="0.35">
      <c r="B99" s="49"/>
      <c r="C99" s="23"/>
      <c r="D99" s="23"/>
      <c r="E99" s="23"/>
      <c r="F99" s="23"/>
      <c r="G99" s="23"/>
      <c r="H99" s="23"/>
      <c r="I99" s="23"/>
      <c r="J99" s="23"/>
      <c r="K99" s="37"/>
    </row>
    <row r="100" spans="1:11" x14ac:dyDescent="0.35">
      <c r="A100" s="52"/>
      <c r="B100" s="35" t="s">
        <v>372</v>
      </c>
      <c r="C100" s="167">
        <f>SUM(C4,C44,C98)</f>
        <v>0</v>
      </c>
      <c r="D100" s="167">
        <f t="shared" ref="D100:K100" si="5">SUM(D4,D44,D98)</f>
        <v>0</v>
      </c>
      <c r="E100" s="167">
        <f t="shared" si="5"/>
        <v>0</v>
      </c>
      <c r="F100" s="167">
        <f t="shared" si="5"/>
        <v>0</v>
      </c>
      <c r="G100" s="167">
        <f t="shared" si="5"/>
        <v>0</v>
      </c>
      <c r="H100" s="167">
        <f t="shared" si="5"/>
        <v>0</v>
      </c>
      <c r="I100" s="167">
        <f t="shared" si="5"/>
        <v>0</v>
      </c>
      <c r="J100" s="167">
        <f t="shared" si="5"/>
        <v>0</v>
      </c>
      <c r="K100" s="168">
        <f t="shared" si="5"/>
        <v>0</v>
      </c>
    </row>
    <row r="101" spans="1:11" ht="3" customHeight="1" x14ac:dyDescent="0.35">
      <c r="B101" s="18"/>
      <c r="C101" s="23"/>
      <c r="D101" s="23"/>
      <c r="E101" s="23"/>
      <c r="F101" s="23"/>
      <c r="G101" s="23"/>
      <c r="H101" s="23"/>
      <c r="I101" s="23"/>
      <c r="J101" s="23"/>
      <c r="K101" s="37"/>
    </row>
    <row r="102" spans="1:11" x14ac:dyDescent="0.35">
      <c r="B102" s="14" t="s">
        <v>373</v>
      </c>
      <c r="C102" s="167">
        <f>SUMIF('1_Caracterização'!$C$23:$C$300,"Sim",'1_Caracterização'!$E$23:$E$300)</f>
        <v>2953</v>
      </c>
      <c r="D102" s="167">
        <f>SUMIF('1_Caracterização'!$C$23:$C$300,"Sim",'1_Caracterização'!$E$23:$E$300)</f>
        <v>2953</v>
      </c>
      <c r="E102" s="167">
        <f>SUMIF('1_Caracterização'!$C$23:$C$300,"Sim",'1_Caracterização'!$E$23:$E$300)</f>
        <v>2953</v>
      </c>
      <c r="F102" s="167">
        <f>SUMIF('1_Caracterização'!$C$23:$C$300,"Sim",'1_Caracterização'!$E$23:$E$300)</f>
        <v>2953</v>
      </c>
      <c r="G102" s="167">
        <f>SUMIF('1_Caracterização'!$C$23:$C$300,"Sim",'1_Caracterização'!$E$23:$E$300)</f>
        <v>2953</v>
      </c>
      <c r="H102" s="167">
        <f>SUMIF('1_Caracterização'!$C$23:$C$300,"Sim",'1_Caracterização'!$E$23:$E$300)</f>
        <v>2953</v>
      </c>
      <c r="I102" s="167">
        <f>SUMIF('1_Caracterização'!$C$23:$C$300,"Sim",'1_Caracterização'!$E$23:$E$300)</f>
        <v>2953</v>
      </c>
      <c r="J102" s="167">
        <f>SUMIF('1_Caracterização'!$C$23:$C$300,"Sim",'1_Caracterização'!$E$23:$E$300)</f>
        <v>2953</v>
      </c>
      <c r="K102" s="168">
        <f>SUMIF('1_Caracterização'!$C$23:$C$300,"Sim",'1_Caracterização'!$E$23:$E$300)</f>
        <v>2953</v>
      </c>
    </row>
    <row r="103" spans="1:11" x14ac:dyDescent="0.35">
      <c r="B103" s="35" t="s">
        <v>374</v>
      </c>
      <c r="C103" s="167">
        <f t="shared" ref="C103:K103" si="6">IFERROR(C100/C102*1000,0)</f>
        <v>0</v>
      </c>
      <c r="D103" s="167">
        <f t="shared" si="6"/>
        <v>0</v>
      </c>
      <c r="E103" s="167">
        <f t="shared" si="6"/>
        <v>0</v>
      </c>
      <c r="F103" s="167">
        <f t="shared" si="6"/>
        <v>0</v>
      </c>
      <c r="G103" s="167">
        <f t="shared" si="6"/>
        <v>0</v>
      </c>
      <c r="H103" s="167">
        <f t="shared" si="6"/>
        <v>0</v>
      </c>
      <c r="I103" s="167">
        <f t="shared" si="6"/>
        <v>0</v>
      </c>
      <c r="J103" s="167">
        <f t="shared" si="6"/>
        <v>0</v>
      </c>
      <c r="K103" s="168">
        <f t="shared" si="6"/>
        <v>0</v>
      </c>
    </row>
    <row r="104" spans="1:11" x14ac:dyDescent="0.35">
      <c r="B104" s="14"/>
      <c r="K104" s="6"/>
    </row>
    <row r="105" spans="1:11" x14ac:dyDescent="0.35">
      <c r="B105" s="121"/>
      <c r="C105" s="122"/>
      <c r="D105" s="122"/>
      <c r="E105" s="122"/>
      <c r="F105" s="122"/>
      <c r="G105" s="122"/>
      <c r="H105" s="122"/>
      <c r="I105" s="122"/>
      <c r="J105" s="122"/>
      <c r="K105" s="123"/>
    </row>
    <row r="106" spans="1:11" x14ac:dyDescent="0.35"/>
    <row r="107" spans="1:11" ht="30" customHeight="1" x14ac:dyDescent="0.35">
      <c r="B107" s="33" t="s">
        <v>376</v>
      </c>
      <c r="C107" s="31">
        <v>2022</v>
      </c>
      <c r="D107" s="81">
        <f t="shared" ref="D107:K107" si="7">+C107+1</f>
        <v>2023</v>
      </c>
      <c r="E107" s="81">
        <f t="shared" si="7"/>
        <v>2024</v>
      </c>
      <c r="F107" s="81">
        <f t="shared" si="7"/>
        <v>2025</v>
      </c>
      <c r="G107" s="81">
        <f t="shared" si="7"/>
        <v>2026</v>
      </c>
      <c r="H107" s="81">
        <f t="shared" si="7"/>
        <v>2027</v>
      </c>
      <c r="I107" s="81">
        <f t="shared" si="7"/>
        <v>2028</v>
      </c>
      <c r="J107" s="81">
        <f t="shared" si="7"/>
        <v>2029</v>
      </c>
      <c r="K107" s="82">
        <f t="shared" si="7"/>
        <v>2030</v>
      </c>
    </row>
    <row r="108" spans="1:11" x14ac:dyDescent="0.35">
      <c r="B108" s="130"/>
      <c r="K108" s="6"/>
    </row>
    <row r="109" spans="1:11" x14ac:dyDescent="0.35">
      <c r="B109" s="83" t="s">
        <v>346</v>
      </c>
      <c r="D109" s="164"/>
      <c r="E109" s="164"/>
      <c r="F109" s="164"/>
      <c r="G109" s="164"/>
      <c r="H109" s="164"/>
      <c r="I109" s="164"/>
      <c r="J109" s="164"/>
      <c r="K109" s="165"/>
    </row>
    <row r="110" spans="1:11" x14ac:dyDescent="0.35">
      <c r="B110" s="131">
        <f>'2_Infraestruturas_Alta'!B32</f>
        <v>0</v>
      </c>
      <c r="C110" s="79"/>
      <c r="D110" s="79"/>
      <c r="E110" s="79"/>
      <c r="F110" s="79"/>
      <c r="G110" s="79"/>
      <c r="H110" s="79"/>
      <c r="I110" s="79"/>
      <c r="J110" s="79"/>
      <c r="K110" s="116"/>
    </row>
    <row r="111" spans="1:11" x14ac:dyDescent="0.35">
      <c r="B111" s="131">
        <f>'2_Infraestruturas_Alta'!B33</f>
        <v>0</v>
      </c>
      <c r="C111" s="79"/>
      <c r="D111" s="79"/>
      <c r="E111" s="79"/>
      <c r="F111" s="79"/>
      <c r="G111" s="79"/>
      <c r="H111" s="79"/>
      <c r="I111" s="79"/>
      <c r="J111" s="79"/>
      <c r="K111" s="116"/>
    </row>
    <row r="112" spans="1:11" x14ac:dyDescent="0.35">
      <c r="B112" s="131">
        <f>'2_Infraestruturas_Alta'!B34</f>
        <v>0</v>
      </c>
      <c r="C112" s="79"/>
      <c r="D112" s="79"/>
      <c r="E112" s="79"/>
      <c r="F112" s="79"/>
      <c r="G112" s="79"/>
      <c r="H112" s="79"/>
      <c r="I112" s="79"/>
      <c r="J112" s="79"/>
      <c r="K112" s="116"/>
    </row>
    <row r="113" spans="2:11" x14ac:dyDescent="0.35">
      <c r="B113" s="131">
        <f>'2_Infraestruturas_Alta'!B35</f>
        <v>0</v>
      </c>
      <c r="C113" s="79"/>
      <c r="D113" s="79"/>
      <c r="E113" s="79"/>
      <c r="F113" s="79"/>
      <c r="G113" s="79"/>
      <c r="H113" s="79"/>
      <c r="I113" s="79"/>
      <c r="J113" s="79"/>
      <c r="K113" s="116"/>
    </row>
    <row r="114" spans="2:11" x14ac:dyDescent="0.35">
      <c r="B114" s="131">
        <f>'2_Infraestruturas_Alta'!B36</f>
        <v>0</v>
      </c>
      <c r="C114" s="79"/>
      <c r="D114" s="79"/>
      <c r="E114" s="79"/>
      <c r="F114" s="79"/>
      <c r="G114" s="79"/>
      <c r="H114" s="79"/>
      <c r="I114" s="79"/>
      <c r="J114" s="79"/>
      <c r="K114" s="116"/>
    </row>
    <row r="115" spans="2:11" x14ac:dyDescent="0.35">
      <c r="B115" s="131">
        <f>'2_Infraestruturas_Alta'!B37</f>
        <v>0</v>
      </c>
      <c r="C115" s="79"/>
      <c r="D115" s="79"/>
      <c r="E115" s="79"/>
      <c r="F115" s="79"/>
      <c r="G115" s="79"/>
      <c r="H115" s="79"/>
      <c r="I115" s="79"/>
      <c r="J115" s="79"/>
      <c r="K115" s="116"/>
    </row>
    <row r="116" spans="2:11" x14ac:dyDescent="0.35">
      <c r="B116" s="131">
        <f>'2_Infraestruturas_Alta'!B38</f>
        <v>0</v>
      </c>
      <c r="C116" s="79"/>
      <c r="D116" s="79"/>
      <c r="E116" s="79"/>
      <c r="F116" s="79"/>
      <c r="G116" s="79"/>
      <c r="H116" s="79"/>
      <c r="I116" s="79"/>
      <c r="J116" s="79"/>
      <c r="K116" s="116"/>
    </row>
    <row r="117" spans="2:11" x14ac:dyDescent="0.35">
      <c r="B117" s="83" t="s">
        <v>347</v>
      </c>
      <c r="C117" s="164"/>
      <c r="D117" s="164"/>
      <c r="E117" s="164"/>
      <c r="F117" s="164"/>
      <c r="G117" s="164"/>
      <c r="H117" s="164"/>
      <c r="I117" s="164"/>
      <c r="J117" s="164"/>
      <c r="K117" s="165"/>
    </row>
    <row r="118" spans="2:11" x14ac:dyDescent="0.35">
      <c r="B118" s="131">
        <f>'2_Infraestruturas_Alta'!B41</f>
        <v>0</v>
      </c>
      <c r="C118" s="79"/>
      <c r="D118" s="79"/>
      <c r="E118" s="79"/>
      <c r="F118" s="79"/>
      <c r="G118" s="79"/>
      <c r="H118" s="79"/>
      <c r="I118" s="79"/>
      <c r="J118" s="79"/>
      <c r="K118" s="116"/>
    </row>
    <row r="119" spans="2:11" x14ac:dyDescent="0.35">
      <c r="B119" s="131">
        <f>'2_Infraestruturas_Alta'!B42</f>
        <v>0</v>
      </c>
      <c r="C119" s="79"/>
      <c r="D119" s="79"/>
      <c r="E119" s="79"/>
      <c r="F119" s="79"/>
      <c r="G119" s="79"/>
      <c r="H119" s="79"/>
      <c r="I119" s="79"/>
      <c r="J119" s="79"/>
      <c r="K119" s="116"/>
    </row>
    <row r="120" spans="2:11" x14ac:dyDescent="0.35">
      <c r="B120" s="131">
        <f>'2_Infraestruturas_Alta'!B43</f>
        <v>0</v>
      </c>
      <c r="C120" s="79"/>
      <c r="D120" s="79"/>
      <c r="E120" s="79"/>
      <c r="F120" s="79"/>
      <c r="G120" s="79"/>
      <c r="H120" s="79"/>
      <c r="I120" s="79"/>
      <c r="J120" s="79"/>
      <c r="K120" s="116"/>
    </row>
    <row r="121" spans="2:11" x14ac:dyDescent="0.35">
      <c r="B121" s="131">
        <f>'2_Infraestruturas_Alta'!B44</f>
        <v>0</v>
      </c>
      <c r="C121" s="79"/>
      <c r="D121" s="79"/>
      <c r="E121" s="79"/>
      <c r="F121" s="79"/>
      <c r="G121" s="79"/>
      <c r="H121" s="79"/>
      <c r="I121" s="79"/>
      <c r="J121" s="79"/>
      <c r="K121" s="116"/>
    </row>
    <row r="122" spans="2:11" x14ac:dyDescent="0.35">
      <c r="B122" s="131">
        <f>'2_Infraestruturas_Alta'!B45</f>
        <v>0</v>
      </c>
      <c r="C122" s="79"/>
      <c r="D122" s="79"/>
      <c r="E122" s="79"/>
      <c r="F122" s="79"/>
      <c r="G122" s="79"/>
      <c r="H122" s="79"/>
      <c r="I122" s="79"/>
      <c r="J122" s="79"/>
      <c r="K122" s="116"/>
    </row>
    <row r="123" spans="2:11" x14ac:dyDescent="0.35">
      <c r="B123" s="131">
        <f>'2_Infraestruturas_Alta'!B46</f>
        <v>0</v>
      </c>
      <c r="C123" s="79"/>
      <c r="D123" s="79"/>
      <c r="E123" s="79"/>
      <c r="F123" s="79"/>
      <c r="G123" s="79"/>
      <c r="H123" s="79"/>
      <c r="I123" s="79"/>
      <c r="J123" s="79"/>
      <c r="K123" s="116"/>
    </row>
    <row r="124" spans="2:11" x14ac:dyDescent="0.35">
      <c r="B124" s="131">
        <f>'2_Infraestruturas_Alta'!B47</f>
        <v>0</v>
      </c>
      <c r="C124" s="79"/>
      <c r="D124" s="79"/>
      <c r="E124" s="79"/>
      <c r="F124" s="79"/>
      <c r="G124" s="79"/>
      <c r="H124" s="79"/>
      <c r="I124" s="79"/>
      <c r="J124" s="79"/>
      <c r="K124" s="116"/>
    </row>
    <row r="125" spans="2:11" x14ac:dyDescent="0.35">
      <c r="B125" s="83" t="s">
        <v>351</v>
      </c>
      <c r="C125" s="164"/>
      <c r="D125" s="164"/>
      <c r="E125" s="164"/>
      <c r="F125" s="164"/>
      <c r="G125" s="164"/>
      <c r="H125" s="164"/>
      <c r="I125" s="164"/>
      <c r="J125" s="164"/>
      <c r="K125" s="165"/>
    </row>
    <row r="126" spans="2:11" x14ac:dyDescent="0.35">
      <c r="B126" s="131">
        <f>'2_Infraestruturas_Alta'!B65</f>
        <v>0</v>
      </c>
      <c r="C126" s="79"/>
      <c r="D126" s="79"/>
      <c r="E126" s="79"/>
      <c r="F126" s="79"/>
      <c r="G126" s="79"/>
      <c r="H126" s="79"/>
      <c r="I126" s="79"/>
      <c r="J126" s="79"/>
      <c r="K126" s="116"/>
    </row>
    <row r="127" spans="2:11" x14ac:dyDescent="0.35">
      <c r="B127" s="131">
        <f>'2_Infraestruturas_Alta'!B66</f>
        <v>0</v>
      </c>
      <c r="C127" s="79"/>
      <c r="D127" s="79"/>
      <c r="E127" s="79"/>
      <c r="F127" s="79"/>
      <c r="G127" s="79"/>
      <c r="H127" s="79"/>
      <c r="I127" s="79"/>
      <c r="J127" s="79"/>
      <c r="K127" s="116"/>
    </row>
    <row r="128" spans="2:11" x14ac:dyDescent="0.35">
      <c r="B128" s="131">
        <f>'2_Infraestruturas_Alta'!B67</f>
        <v>0</v>
      </c>
      <c r="C128" s="79"/>
      <c r="D128" s="79"/>
      <c r="E128" s="79"/>
      <c r="F128" s="79"/>
      <c r="G128" s="79"/>
      <c r="H128" s="79"/>
      <c r="I128" s="79"/>
      <c r="J128" s="79"/>
      <c r="K128" s="116"/>
    </row>
    <row r="129" spans="2:11" x14ac:dyDescent="0.35">
      <c r="B129" s="131">
        <f>'2_Infraestruturas_Alta'!B68</f>
        <v>0</v>
      </c>
      <c r="C129" s="79"/>
      <c r="D129" s="79"/>
      <c r="E129" s="79"/>
      <c r="F129" s="79"/>
      <c r="G129" s="79"/>
      <c r="H129" s="79"/>
      <c r="I129" s="79"/>
      <c r="J129" s="79"/>
      <c r="K129" s="116"/>
    </row>
    <row r="130" spans="2:11" x14ac:dyDescent="0.35">
      <c r="B130" s="131">
        <f>'2_Infraestruturas_Alta'!B69</f>
        <v>0</v>
      </c>
      <c r="C130" s="79"/>
      <c r="D130" s="79"/>
      <c r="E130" s="79"/>
      <c r="F130" s="79"/>
      <c r="G130" s="79"/>
      <c r="H130" s="79"/>
      <c r="I130" s="79"/>
      <c r="J130" s="79"/>
      <c r="K130" s="116"/>
    </row>
    <row r="131" spans="2:11" x14ac:dyDescent="0.35">
      <c r="B131" s="131">
        <f>'2_Infraestruturas_Alta'!B70</f>
        <v>0</v>
      </c>
      <c r="C131" s="79"/>
      <c r="D131" s="79"/>
      <c r="E131" s="79"/>
      <c r="F131" s="79"/>
      <c r="G131" s="79"/>
      <c r="H131" s="79"/>
      <c r="I131" s="79"/>
      <c r="J131" s="79"/>
      <c r="K131" s="116"/>
    </row>
    <row r="132" spans="2:11" x14ac:dyDescent="0.35">
      <c r="B132" s="131">
        <f>'2_Infraestruturas_Alta'!B71</f>
        <v>0</v>
      </c>
      <c r="C132" s="79"/>
      <c r="D132" s="79"/>
      <c r="E132" s="79"/>
      <c r="F132" s="79"/>
      <c r="G132" s="79"/>
      <c r="H132" s="79"/>
      <c r="I132" s="79"/>
      <c r="J132" s="79"/>
      <c r="K132" s="116"/>
    </row>
    <row r="133" spans="2:11" x14ac:dyDescent="0.35">
      <c r="B133" s="83" t="s">
        <v>352</v>
      </c>
      <c r="C133" s="164"/>
      <c r="D133" s="164"/>
      <c r="E133" s="164"/>
      <c r="F133" s="164"/>
      <c r="G133" s="164"/>
      <c r="H133" s="164"/>
      <c r="I133" s="164"/>
      <c r="J133" s="164"/>
      <c r="K133" s="165"/>
    </row>
    <row r="134" spans="2:11" x14ac:dyDescent="0.35">
      <c r="B134" s="131">
        <f>'2_Infraestruturas_Alta'!B73</f>
        <v>0</v>
      </c>
      <c r="C134" s="79"/>
      <c r="D134" s="79"/>
      <c r="E134" s="79"/>
      <c r="F134" s="79"/>
      <c r="G134" s="79"/>
      <c r="H134" s="79"/>
      <c r="I134" s="79"/>
      <c r="J134" s="79"/>
      <c r="K134" s="116"/>
    </row>
    <row r="135" spans="2:11" x14ac:dyDescent="0.35">
      <c r="B135" s="131">
        <f>'2_Infraestruturas_Alta'!B74</f>
        <v>0</v>
      </c>
      <c r="C135" s="79"/>
      <c r="D135" s="79"/>
      <c r="E135" s="79"/>
      <c r="F135" s="79"/>
      <c r="G135" s="79"/>
      <c r="H135" s="79"/>
      <c r="I135" s="79"/>
      <c r="J135" s="79"/>
      <c r="K135" s="116"/>
    </row>
    <row r="136" spans="2:11" x14ac:dyDescent="0.35">
      <c r="B136" s="131">
        <f>'2_Infraestruturas_Alta'!B75</f>
        <v>0</v>
      </c>
      <c r="C136" s="79"/>
      <c r="D136" s="79"/>
      <c r="E136" s="79"/>
      <c r="F136" s="79"/>
      <c r="G136" s="79"/>
      <c r="H136" s="79"/>
      <c r="I136" s="79"/>
      <c r="J136" s="79"/>
      <c r="K136" s="116"/>
    </row>
    <row r="137" spans="2:11" x14ac:dyDescent="0.35">
      <c r="B137" s="131">
        <f>'2_Infraestruturas_Alta'!B76</f>
        <v>0</v>
      </c>
      <c r="C137" s="79"/>
      <c r="D137" s="79"/>
      <c r="E137" s="79"/>
      <c r="F137" s="79"/>
      <c r="G137" s="79"/>
      <c r="H137" s="79"/>
      <c r="I137" s="79"/>
      <c r="J137" s="79"/>
      <c r="K137" s="116"/>
    </row>
    <row r="138" spans="2:11" x14ac:dyDescent="0.35">
      <c r="B138" s="131">
        <f>'2_Infraestruturas_Alta'!B77</f>
        <v>0</v>
      </c>
      <c r="C138" s="79"/>
      <c r="D138" s="79"/>
      <c r="E138" s="79"/>
      <c r="F138" s="79"/>
      <c r="G138" s="79"/>
      <c r="H138" s="79"/>
      <c r="I138" s="79"/>
      <c r="J138" s="79"/>
      <c r="K138" s="116"/>
    </row>
    <row r="139" spans="2:11" x14ac:dyDescent="0.35">
      <c r="B139" s="131">
        <f>'2_Infraestruturas_Alta'!B78</f>
        <v>0</v>
      </c>
      <c r="C139" s="79"/>
      <c r="D139" s="79"/>
      <c r="E139" s="79"/>
      <c r="F139" s="79"/>
      <c r="G139" s="79"/>
      <c r="H139" s="79"/>
      <c r="I139" s="79"/>
      <c r="J139" s="79"/>
      <c r="K139" s="116"/>
    </row>
    <row r="140" spans="2:11" x14ac:dyDescent="0.35">
      <c r="B140" s="131">
        <f>'2_Infraestruturas_Alta'!B79</f>
        <v>0</v>
      </c>
      <c r="C140" s="79"/>
      <c r="D140" s="79"/>
      <c r="E140" s="79"/>
      <c r="F140" s="79"/>
      <c r="G140" s="79"/>
      <c r="H140" s="79"/>
      <c r="I140" s="79"/>
      <c r="J140" s="79"/>
      <c r="K140" s="116"/>
    </row>
    <row r="141" spans="2:11" x14ac:dyDescent="0.35">
      <c r="B141" s="131">
        <f>'2_Infraestruturas_Alta'!B80</f>
        <v>0</v>
      </c>
      <c r="C141" s="79"/>
      <c r="D141" s="79"/>
      <c r="E141" s="79"/>
      <c r="F141" s="79"/>
      <c r="G141" s="79"/>
      <c r="H141" s="79"/>
      <c r="I141" s="79"/>
      <c r="J141" s="79"/>
      <c r="K141" s="116"/>
    </row>
    <row r="142" spans="2:11" x14ac:dyDescent="0.35">
      <c r="B142" s="131">
        <f>'2_Infraestruturas_Alta'!B81</f>
        <v>0</v>
      </c>
      <c r="C142" s="79"/>
      <c r="D142" s="79"/>
      <c r="E142" s="79"/>
      <c r="F142" s="79"/>
      <c r="G142" s="79"/>
      <c r="H142" s="79"/>
      <c r="I142" s="79"/>
      <c r="J142" s="79"/>
      <c r="K142" s="116"/>
    </row>
    <row r="143" spans="2:11" x14ac:dyDescent="0.35">
      <c r="B143" s="83" t="s">
        <v>354</v>
      </c>
      <c r="C143" s="164"/>
      <c r="D143" s="164"/>
      <c r="E143" s="164"/>
      <c r="F143" s="164"/>
      <c r="G143" s="164"/>
      <c r="H143" s="164"/>
      <c r="I143" s="164"/>
      <c r="J143" s="164"/>
      <c r="K143" s="165"/>
    </row>
    <row r="144" spans="2:11" x14ac:dyDescent="0.35">
      <c r="B144" s="131">
        <f>'2_Infraestruturas_Alta'!B86</f>
        <v>0</v>
      </c>
      <c r="C144" s="80"/>
      <c r="D144" s="80"/>
      <c r="E144" s="80"/>
      <c r="F144" s="80"/>
      <c r="G144" s="80"/>
      <c r="H144" s="80"/>
      <c r="I144" s="80"/>
      <c r="J144" s="80"/>
      <c r="K144" s="118"/>
    </row>
    <row r="145" spans="2:11" x14ac:dyDescent="0.35">
      <c r="B145" s="83" t="s">
        <v>377</v>
      </c>
      <c r="K145" s="6"/>
    </row>
    <row r="146" spans="2:11" x14ac:dyDescent="0.35">
      <c r="B146" s="131">
        <f>'2_Infraestruturas_Alta'!B88</f>
        <v>0</v>
      </c>
      <c r="C146" s="78"/>
      <c r="D146" s="78"/>
      <c r="E146" s="78"/>
      <c r="F146" s="78"/>
      <c r="G146" s="78"/>
      <c r="H146" s="78"/>
      <c r="I146" s="78"/>
      <c r="J146" s="78"/>
      <c r="K146" s="114"/>
    </row>
    <row r="147" spans="2:11" x14ac:dyDescent="0.35">
      <c r="B147" s="131">
        <f>'2_Infraestruturas_Alta'!B88</f>
        <v>0</v>
      </c>
      <c r="C147" s="79"/>
      <c r="D147" s="79"/>
      <c r="E147" s="79"/>
      <c r="F147" s="79"/>
      <c r="G147" s="79"/>
      <c r="H147" s="79"/>
      <c r="I147" s="79"/>
      <c r="J147" s="79"/>
      <c r="K147" s="116"/>
    </row>
    <row r="148" spans="2:11" x14ac:dyDescent="0.35">
      <c r="B148" s="131">
        <f>'2_Infraestruturas_Alta'!B88</f>
        <v>0</v>
      </c>
      <c r="C148" s="79"/>
      <c r="D148" s="79"/>
      <c r="E148" s="79"/>
      <c r="F148" s="79"/>
      <c r="G148" s="79"/>
      <c r="H148" s="79"/>
      <c r="I148" s="79"/>
      <c r="J148" s="79"/>
      <c r="K148" s="116"/>
    </row>
    <row r="149" spans="2:11" x14ac:dyDescent="0.35">
      <c r="B149" s="131">
        <f>'2_Infraestruturas_Alta'!B88</f>
        <v>0</v>
      </c>
      <c r="C149" s="79"/>
      <c r="D149" s="79"/>
      <c r="E149" s="79"/>
      <c r="F149" s="79"/>
      <c r="G149" s="79"/>
      <c r="H149" s="79"/>
      <c r="I149" s="79"/>
      <c r="J149" s="79"/>
      <c r="K149" s="116"/>
    </row>
    <row r="150" spans="2:11" x14ac:dyDescent="0.35">
      <c r="B150" s="131">
        <f>'2_Infraestruturas_Alta'!B88</f>
        <v>0</v>
      </c>
      <c r="C150" s="79"/>
      <c r="D150" s="79"/>
      <c r="E150" s="79"/>
      <c r="F150" s="79"/>
      <c r="G150" s="79"/>
      <c r="H150" s="79"/>
      <c r="I150" s="79"/>
      <c r="J150" s="79"/>
      <c r="K150" s="116"/>
    </row>
    <row r="151" spans="2:11" x14ac:dyDescent="0.35">
      <c r="B151" s="131">
        <f>'2_Infraestruturas_Alta'!B88</f>
        <v>0</v>
      </c>
      <c r="C151" s="79"/>
      <c r="D151" s="79"/>
      <c r="E151" s="79"/>
      <c r="F151" s="79"/>
      <c r="G151" s="79"/>
      <c r="H151" s="79"/>
      <c r="I151" s="79"/>
      <c r="J151" s="79"/>
      <c r="K151" s="116"/>
    </row>
    <row r="152" spans="2:11" x14ac:dyDescent="0.35">
      <c r="B152" s="132">
        <f>'2_Infraestruturas_Alta'!B88</f>
        <v>0</v>
      </c>
      <c r="C152" s="133"/>
      <c r="D152" s="133"/>
      <c r="E152" s="133"/>
      <c r="F152" s="133"/>
      <c r="G152" s="133"/>
      <c r="H152" s="133"/>
      <c r="I152" s="133"/>
      <c r="J152" s="133"/>
      <c r="K152" s="134"/>
    </row>
    <row r="153" spans="2:11" x14ac:dyDescent="0.35"/>
    <row r="154" spans="2:11" ht="30" customHeight="1" x14ac:dyDescent="0.35">
      <c r="B154" s="4" t="s">
        <v>378</v>
      </c>
      <c r="C154" s="31">
        <v>2022</v>
      </c>
      <c r="D154" s="81">
        <f t="shared" ref="D154:K154" si="8">+C154+1</f>
        <v>2023</v>
      </c>
      <c r="E154" s="81">
        <f t="shared" si="8"/>
        <v>2024</v>
      </c>
      <c r="F154" s="81">
        <f t="shared" si="8"/>
        <v>2025</v>
      </c>
      <c r="G154" s="81">
        <f t="shared" si="8"/>
        <v>2026</v>
      </c>
      <c r="H154" s="81">
        <f t="shared" si="8"/>
        <v>2027</v>
      </c>
      <c r="I154" s="81">
        <f t="shared" si="8"/>
        <v>2028</v>
      </c>
      <c r="J154" s="81">
        <f t="shared" si="8"/>
        <v>2029</v>
      </c>
      <c r="K154" s="82">
        <f t="shared" si="8"/>
        <v>2030</v>
      </c>
    </row>
    <row r="155" spans="2:11" x14ac:dyDescent="0.35">
      <c r="B155" s="18"/>
      <c r="K155" s="6"/>
    </row>
    <row r="156" spans="2:11" x14ac:dyDescent="0.35">
      <c r="B156" s="14" t="s">
        <v>377</v>
      </c>
      <c r="C156" s="138"/>
      <c r="D156" s="138"/>
      <c r="E156" s="138"/>
      <c r="F156" s="138"/>
      <c r="G156" s="138"/>
      <c r="H156" s="138"/>
      <c r="I156" s="138"/>
      <c r="J156" s="138"/>
      <c r="K156" s="139"/>
    </row>
    <row r="157" spans="2:11" x14ac:dyDescent="0.35">
      <c r="B157" s="137" t="s">
        <v>379</v>
      </c>
      <c r="C157" s="24" t="str">
        <f t="shared" ref="C157:K157" si="9">IF(SUM(C$146:C$152)&gt;C156,"ERRO","")</f>
        <v/>
      </c>
      <c r="D157" s="24" t="str">
        <f t="shared" si="9"/>
        <v/>
      </c>
      <c r="E157" s="24" t="str">
        <f t="shared" si="9"/>
        <v/>
      </c>
      <c r="F157" s="24" t="str">
        <f t="shared" si="9"/>
        <v/>
      </c>
      <c r="G157" s="24" t="str">
        <f t="shared" si="9"/>
        <v/>
      </c>
      <c r="H157" s="24" t="str">
        <f t="shared" si="9"/>
        <v/>
      </c>
      <c r="I157" s="24" t="str">
        <f t="shared" si="9"/>
        <v/>
      </c>
      <c r="J157" s="24" t="str">
        <f t="shared" si="9"/>
        <v/>
      </c>
      <c r="K157" s="124" t="str">
        <f t="shared" si="9"/>
        <v/>
      </c>
    </row>
    <row r="158" spans="2:11" x14ac:dyDescent="0.35">
      <c r="B158" s="83" t="s">
        <v>354</v>
      </c>
      <c r="C158" s="138"/>
      <c r="D158" s="138"/>
      <c r="E158" s="138"/>
      <c r="F158" s="138"/>
      <c r="G158" s="138"/>
      <c r="H158" s="138"/>
      <c r="I158" s="138"/>
      <c r="J158" s="138"/>
      <c r="K158" s="139"/>
    </row>
    <row r="159" spans="2:11" x14ac:dyDescent="0.35">
      <c r="B159" s="125"/>
      <c r="C159" s="135"/>
      <c r="D159" s="135"/>
      <c r="E159" s="135"/>
      <c r="F159" s="135"/>
      <c r="G159" s="135"/>
      <c r="H159" s="135"/>
      <c r="I159" s="135"/>
      <c r="J159" s="135"/>
      <c r="K159" s="136"/>
    </row>
    <row r="160" spans="2:11" x14ac:dyDescent="0.35">
      <c r="B160" s="50"/>
      <c r="C160" s="24" t="str">
        <f t="shared" ref="C160:K160" si="10">IF(C158&lt;C117,"ERRO","")</f>
        <v/>
      </c>
      <c r="D160" s="24" t="str">
        <f t="shared" si="10"/>
        <v/>
      </c>
      <c r="E160" s="24" t="str">
        <f t="shared" si="10"/>
        <v/>
      </c>
      <c r="F160" s="24" t="str">
        <f t="shared" si="10"/>
        <v/>
      </c>
      <c r="G160" s="24" t="str">
        <f t="shared" si="10"/>
        <v/>
      </c>
      <c r="H160" s="24" t="str">
        <f t="shared" si="10"/>
        <v/>
      </c>
      <c r="I160" s="24" t="str">
        <f t="shared" si="10"/>
        <v/>
      </c>
      <c r="J160" s="24" t="str">
        <f t="shared" si="10"/>
        <v/>
      </c>
      <c r="K160" s="24" t="str">
        <f t="shared" si="10"/>
        <v/>
      </c>
    </row>
    <row r="161" spans="1:11" ht="30" customHeight="1" x14ac:dyDescent="0.35">
      <c r="B161" s="140" t="s">
        <v>380</v>
      </c>
      <c r="C161" s="31">
        <v>2022</v>
      </c>
      <c r="D161" s="81">
        <f t="shared" ref="D161:K161" si="11">+C161+1</f>
        <v>2023</v>
      </c>
      <c r="E161" s="81">
        <f t="shared" si="11"/>
        <v>2024</v>
      </c>
      <c r="F161" s="81">
        <f t="shared" si="11"/>
        <v>2025</v>
      </c>
      <c r="G161" s="81">
        <f t="shared" si="11"/>
        <v>2026</v>
      </c>
      <c r="H161" s="81">
        <f t="shared" si="11"/>
        <v>2027</v>
      </c>
      <c r="I161" s="81">
        <f t="shared" si="11"/>
        <v>2028</v>
      </c>
      <c r="J161" s="81">
        <f t="shared" si="11"/>
        <v>2029</v>
      </c>
      <c r="K161" s="82">
        <f t="shared" si="11"/>
        <v>2030</v>
      </c>
    </row>
    <row r="162" spans="1:11" ht="5" customHeight="1" x14ac:dyDescent="0.35">
      <c r="B162" s="83"/>
      <c r="C162" s="109"/>
      <c r="D162" s="109"/>
      <c r="E162" s="109"/>
      <c r="F162" s="109"/>
      <c r="G162" s="109"/>
      <c r="H162" s="109"/>
      <c r="I162" s="109"/>
      <c r="J162" s="109"/>
      <c r="K162" s="110"/>
    </row>
    <row r="163" spans="1:11" x14ac:dyDescent="0.35">
      <c r="B163" s="39" t="s">
        <v>381</v>
      </c>
      <c r="C163" s="109"/>
      <c r="D163" s="109"/>
      <c r="E163" s="109"/>
      <c r="F163" s="109"/>
      <c r="G163" s="109"/>
      <c r="H163" s="109"/>
      <c r="I163" s="109"/>
      <c r="J163" s="109"/>
      <c r="K163" s="110"/>
    </row>
    <row r="164" spans="1:11" x14ac:dyDescent="0.35">
      <c r="B164" s="174" t="s">
        <v>449</v>
      </c>
      <c r="C164" s="141"/>
      <c r="D164" s="141"/>
      <c r="E164" s="141"/>
      <c r="F164" s="141"/>
      <c r="G164" s="141"/>
      <c r="H164" s="141"/>
      <c r="I164" s="141"/>
      <c r="J164" s="141"/>
      <c r="K164" s="114"/>
    </row>
    <row r="165" spans="1:11" ht="8" customHeight="1" x14ac:dyDescent="0.35">
      <c r="B165" s="18"/>
      <c r="K165" s="6"/>
    </row>
    <row r="166" spans="1:11" ht="8" customHeight="1" x14ac:dyDescent="0.35">
      <c r="B166" s="18"/>
      <c r="K166" s="6"/>
    </row>
    <row r="167" spans="1:11" x14ac:dyDescent="0.35">
      <c r="B167" s="39" t="s">
        <v>386</v>
      </c>
      <c r="C167" s="54">
        <f>SUM(C168:C183)</f>
        <v>0</v>
      </c>
      <c r="D167" s="54">
        <f>SUM(D168:D183)</f>
        <v>0</v>
      </c>
      <c r="E167" s="54">
        <f t="shared" ref="E167:K167" si="12">SUM(E168:E183)</f>
        <v>0</v>
      </c>
      <c r="F167" s="54">
        <f t="shared" si="12"/>
        <v>0</v>
      </c>
      <c r="G167" s="54">
        <f t="shared" si="12"/>
        <v>0</v>
      </c>
      <c r="H167" s="54">
        <f>SUM(H168:H183)</f>
        <v>0</v>
      </c>
      <c r="I167" s="54">
        <f t="shared" si="12"/>
        <v>0</v>
      </c>
      <c r="J167" s="54">
        <f t="shared" si="12"/>
        <v>0</v>
      </c>
      <c r="K167" s="126">
        <f t="shared" si="12"/>
        <v>0</v>
      </c>
    </row>
    <row r="168" spans="1:11" x14ac:dyDescent="0.35">
      <c r="B168" s="56" t="s">
        <v>387</v>
      </c>
      <c r="C168" s="78"/>
      <c r="D168" s="78"/>
      <c r="E168" s="78"/>
      <c r="F168" s="78"/>
      <c r="G168" s="78"/>
      <c r="H168" s="78"/>
      <c r="I168" s="78"/>
      <c r="J168" s="78"/>
      <c r="K168" s="114"/>
    </row>
    <row r="169" spans="1:11" x14ac:dyDescent="0.35">
      <c r="B169" s="56" t="s">
        <v>388</v>
      </c>
      <c r="C169" s="79"/>
      <c r="D169" s="79"/>
      <c r="E169" s="79"/>
      <c r="F169" s="79"/>
      <c r="G169" s="79"/>
      <c r="H169" s="79"/>
      <c r="I169" s="79"/>
      <c r="J169" s="79"/>
      <c r="K169" s="116"/>
    </row>
    <row r="170" spans="1:11" x14ac:dyDescent="0.35">
      <c r="B170" s="56" t="s">
        <v>389</v>
      </c>
      <c r="C170" s="78"/>
      <c r="D170" s="78"/>
      <c r="E170" s="78"/>
      <c r="F170" s="78"/>
      <c r="G170" s="78"/>
      <c r="H170" s="78"/>
      <c r="I170" s="78"/>
      <c r="J170" s="78"/>
      <c r="K170" s="114"/>
    </row>
    <row r="171" spans="1:11" x14ac:dyDescent="0.35">
      <c r="A171" s="52"/>
      <c r="B171" s="56" t="s">
        <v>390</v>
      </c>
      <c r="C171" s="79"/>
      <c r="D171" s="79"/>
      <c r="E171" s="79"/>
      <c r="F171" s="79"/>
      <c r="G171" s="79"/>
      <c r="H171" s="79"/>
      <c r="I171" s="79"/>
      <c r="J171" s="79"/>
      <c r="K171" s="116"/>
    </row>
    <row r="172" spans="1:11" x14ac:dyDescent="0.35">
      <c r="B172" s="56" t="s">
        <v>391</v>
      </c>
      <c r="C172" s="78"/>
      <c r="D172" s="78"/>
      <c r="E172" s="78"/>
      <c r="F172" s="78"/>
      <c r="G172" s="78"/>
      <c r="H172" s="78"/>
      <c r="I172" s="78"/>
      <c r="J172" s="78"/>
      <c r="K172" s="114"/>
    </row>
    <row r="173" spans="1:11" x14ac:dyDescent="0.35">
      <c r="A173" s="52"/>
      <c r="B173" s="56" t="s">
        <v>392</v>
      </c>
      <c r="C173" s="79"/>
      <c r="D173" s="79"/>
      <c r="E173" s="79"/>
      <c r="F173" s="79"/>
      <c r="G173" s="79"/>
      <c r="H173" s="79"/>
      <c r="I173" s="79"/>
      <c r="J173" s="79"/>
      <c r="K173" s="116"/>
    </row>
    <row r="174" spans="1:11" x14ac:dyDescent="0.35">
      <c r="A174" s="52"/>
      <c r="B174" s="56" t="s">
        <v>393</v>
      </c>
      <c r="C174" s="78"/>
      <c r="D174" s="78"/>
      <c r="E174" s="78"/>
      <c r="F174" s="78"/>
      <c r="G174" s="78"/>
      <c r="H174" s="78"/>
      <c r="I174" s="78"/>
      <c r="J174" s="78"/>
      <c r="K174" s="114"/>
    </row>
    <row r="175" spans="1:11" x14ac:dyDescent="0.35">
      <c r="A175" s="52"/>
      <c r="B175" s="56" t="s">
        <v>394</v>
      </c>
      <c r="C175" s="79"/>
      <c r="D175" s="79"/>
      <c r="E175" s="79"/>
      <c r="F175" s="79"/>
      <c r="G175" s="79"/>
      <c r="H175" s="79"/>
      <c r="I175" s="79"/>
      <c r="J175" s="79"/>
      <c r="K175" s="116"/>
    </row>
    <row r="176" spans="1:11" x14ac:dyDescent="0.35">
      <c r="B176" s="56" t="s">
        <v>395</v>
      </c>
      <c r="C176" s="78"/>
      <c r="D176" s="78"/>
      <c r="E176" s="78"/>
      <c r="F176" s="78"/>
      <c r="G176" s="78"/>
      <c r="H176" s="78"/>
      <c r="I176" s="78"/>
      <c r="J176" s="78"/>
      <c r="K176" s="114"/>
    </row>
    <row r="177" spans="2:12" x14ac:dyDescent="0.35">
      <c r="B177" s="56" t="s">
        <v>396</v>
      </c>
      <c r="C177" s="79"/>
      <c r="D177" s="79"/>
      <c r="E177" s="79"/>
      <c r="F177" s="79"/>
      <c r="G177" s="79"/>
      <c r="H177" s="79"/>
      <c r="I177" s="79"/>
      <c r="J177" s="79"/>
      <c r="K177" s="116"/>
    </row>
    <row r="178" spans="2:12" ht="29" x14ac:dyDescent="0.35">
      <c r="B178" s="108" t="s">
        <v>397</v>
      </c>
      <c r="C178" s="78"/>
      <c r="D178" s="78"/>
      <c r="E178" s="78"/>
      <c r="F178" s="78"/>
      <c r="G178" s="78"/>
      <c r="H178" s="78"/>
      <c r="I178" s="78"/>
      <c r="J178" s="78"/>
      <c r="K178" s="114"/>
    </row>
    <row r="179" spans="2:12" x14ac:dyDescent="0.35">
      <c r="B179" s="56" t="s">
        <v>366</v>
      </c>
      <c r="C179" s="79"/>
      <c r="D179" s="79"/>
      <c r="E179" s="79"/>
      <c r="F179" s="79"/>
      <c r="G179" s="79"/>
      <c r="H179" s="79"/>
      <c r="I179" s="79"/>
      <c r="J179" s="79"/>
      <c r="K179" s="116"/>
    </row>
    <row r="180" spans="2:12" x14ac:dyDescent="0.35">
      <c r="B180" s="56" t="s">
        <v>365</v>
      </c>
      <c r="C180" s="78"/>
      <c r="D180" s="78"/>
      <c r="E180" s="78"/>
      <c r="F180" s="78"/>
      <c r="G180" s="78"/>
      <c r="H180" s="78"/>
      <c r="I180" s="78"/>
      <c r="J180" s="78"/>
      <c r="K180" s="114"/>
    </row>
    <row r="181" spans="2:12" x14ac:dyDescent="0.35">
      <c r="B181" s="56" t="s">
        <v>369</v>
      </c>
      <c r="C181" s="79"/>
      <c r="D181" s="79"/>
      <c r="E181" s="79"/>
      <c r="F181" s="79"/>
      <c r="G181" s="79"/>
      <c r="H181" s="79"/>
      <c r="I181" s="79"/>
      <c r="J181" s="79"/>
      <c r="K181" s="116"/>
    </row>
    <row r="182" spans="2:12" x14ac:dyDescent="0.35">
      <c r="B182" s="56" t="s">
        <v>370</v>
      </c>
      <c r="C182" s="78"/>
      <c r="D182" s="78"/>
      <c r="E182" s="78"/>
      <c r="F182" s="78"/>
      <c r="G182" s="78"/>
      <c r="H182" s="78"/>
      <c r="I182" s="78"/>
      <c r="J182" s="78"/>
      <c r="K182" s="114"/>
    </row>
    <row r="183" spans="2:12" x14ac:dyDescent="0.35">
      <c r="B183" s="56" t="s">
        <v>398</v>
      </c>
      <c r="C183" s="79"/>
      <c r="D183" s="79"/>
      <c r="E183" s="79"/>
      <c r="F183" s="79"/>
      <c r="G183" s="79"/>
      <c r="H183" s="79"/>
      <c r="I183" s="79"/>
      <c r="J183" s="79"/>
      <c r="K183" s="116"/>
    </row>
    <row r="184" spans="2:12" ht="8" customHeight="1" x14ac:dyDescent="0.35">
      <c r="B184" s="83"/>
      <c r="C184" s="58"/>
      <c r="D184" s="58"/>
      <c r="E184" s="58"/>
      <c r="F184" s="58"/>
      <c r="G184" s="58"/>
      <c r="H184" s="58"/>
      <c r="I184" s="58"/>
      <c r="J184" s="58"/>
      <c r="K184" s="142"/>
    </row>
    <row r="185" spans="2:12" x14ac:dyDescent="0.35">
      <c r="B185" s="39" t="s">
        <v>399</v>
      </c>
      <c r="C185" s="79"/>
      <c r="D185" s="79"/>
      <c r="E185" s="79"/>
      <c r="F185" s="79"/>
      <c r="G185" s="79"/>
      <c r="H185" s="79"/>
      <c r="I185" s="79"/>
      <c r="J185" s="79"/>
      <c r="K185" s="116"/>
    </row>
    <row r="186" spans="2:12" ht="8" customHeight="1" x14ac:dyDescent="0.35">
      <c r="B186" s="39"/>
      <c r="C186" s="48"/>
      <c r="D186" s="48"/>
      <c r="E186" s="48"/>
      <c r="F186" s="48"/>
      <c r="G186" s="48"/>
      <c r="H186" s="48"/>
      <c r="I186" s="48"/>
      <c r="J186" s="48"/>
      <c r="K186" s="143"/>
    </row>
    <row r="187" spans="2:12" x14ac:dyDescent="0.35">
      <c r="B187" s="144" t="s">
        <v>400</v>
      </c>
      <c r="C187" s="133"/>
      <c r="D187" s="133"/>
      <c r="E187" s="133"/>
      <c r="F187" s="133"/>
      <c r="G187" s="133"/>
      <c r="H187" s="133"/>
      <c r="I187" s="133"/>
      <c r="J187" s="133"/>
      <c r="K187" s="134"/>
    </row>
    <row r="188" spans="2:12" x14ac:dyDescent="0.35"/>
    <row r="189" spans="2:12" ht="29" customHeight="1" x14ac:dyDescent="0.35">
      <c r="B189" s="4" t="s">
        <v>401</v>
      </c>
      <c r="C189" s="145"/>
      <c r="D189" s="81">
        <v>2023</v>
      </c>
      <c r="E189" s="81">
        <v>2024</v>
      </c>
      <c r="F189" s="81">
        <f t="shared" ref="F189" si="13">+E189+1</f>
        <v>2025</v>
      </c>
      <c r="G189" s="81">
        <f t="shared" ref="G189" si="14">+F189+1</f>
        <v>2026</v>
      </c>
      <c r="H189" s="81">
        <f t="shared" ref="H189" si="15">+G189+1</f>
        <v>2027</v>
      </c>
      <c r="I189" s="81">
        <f t="shared" ref="I189" si="16">+H189+1</f>
        <v>2028</v>
      </c>
      <c r="J189" s="81">
        <f t="shared" ref="J189" si="17">+I189+1</f>
        <v>2029</v>
      </c>
      <c r="K189" s="82">
        <f t="shared" ref="K189" si="18">+J189+1</f>
        <v>2030</v>
      </c>
    </row>
    <row r="190" spans="2:12" x14ac:dyDescent="0.35">
      <c r="B190" s="18"/>
      <c r="K190" s="6"/>
    </row>
    <row r="191" spans="2:12" x14ac:dyDescent="0.35">
      <c r="B191" s="39" t="s">
        <v>402</v>
      </c>
      <c r="D191" s="263" t="e">
        <f>((D50+D167+D185+D98+(0.54*(SUM(D118:D124))))/D100)</f>
        <v>#DIV/0!</v>
      </c>
      <c r="E191" s="263" t="e">
        <f t="shared" ref="E191:G191" si="19">((E50+E167+E185+E98+(0.54*(SUM(E118:E124))))/E100)</f>
        <v>#DIV/0!</v>
      </c>
      <c r="F191" s="263" t="e">
        <f t="shared" si="19"/>
        <v>#DIV/0!</v>
      </c>
      <c r="G191" s="263" t="e">
        <f t="shared" si="19"/>
        <v>#DIV/0!</v>
      </c>
      <c r="H191" s="238" t="e">
        <f>(H50+H167+H185+H98)/H100</f>
        <v>#DIV/0!</v>
      </c>
      <c r="I191" s="238" t="e">
        <f t="shared" ref="I191:K191" si="20">(I50+I167+I185+I98)/I100</f>
        <v>#DIV/0!</v>
      </c>
      <c r="J191" s="238" t="e">
        <f t="shared" si="20"/>
        <v>#DIV/0!</v>
      </c>
      <c r="K191" s="238" t="e">
        <f t="shared" si="20"/>
        <v>#DIV/0!</v>
      </c>
      <c r="L191" s="6"/>
    </row>
    <row r="192" spans="2:12" x14ac:dyDescent="0.35">
      <c r="B192" s="129"/>
      <c r="C192" s="122"/>
      <c r="D192" s="122"/>
      <c r="E192" s="122"/>
      <c r="F192" s="122"/>
      <c r="G192" s="122"/>
      <c r="H192" s="122"/>
      <c r="I192" s="122"/>
      <c r="J192" s="122"/>
      <c r="K192" s="123"/>
    </row>
    <row r="193" spans="1:12" x14ac:dyDescent="0.35">
      <c r="B193" s="282"/>
    </row>
    <row r="194" spans="1:12" x14ac:dyDescent="0.35">
      <c r="B194" s="4" t="s">
        <v>473</v>
      </c>
      <c r="C194" s="145"/>
      <c r="D194" s="81">
        <v>2023</v>
      </c>
      <c r="E194" s="81">
        <v>2024</v>
      </c>
      <c r="F194" s="81">
        <f t="shared" ref="F194" si="21">+E194+1</f>
        <v>2025</v>
      </c>
      <c r="G194" s="81">
        <f t="shared" ref="G194" si="22">+F194+1</f>
        <v>2026</v>
      </c>
      <c r="H194" s="81">
        <f t="shared" ref="H194" si="23">+G194+1</f>
        <v>2027</v>
      </c>
      <c r="I194" s="81">
        <f t="shared" ref="I194" si="24">+H194+1</f>
        <v>2028</v>
      </c>
      <c r="J194" s="81">
        <f t="shared" ref="J194" si="25">+I194+1</f>
        <v>2029</v>
      </c>
      <c r="K194" s="82">
        <f t="shared" ref="K194" si="26">+J194+1</f>
        <v>2030</v>
      </c>
    </row>
    <row r="195" spans="1:12" x14ac:dyDescent="0.35">
      <c r="B195" s="18"/>
      <c r="K195" s="6"/>
    </row>
    <row r="196" spans="1:12" x14ac:dyDescent="0.35">
      <c r="B196" s="39" t="s">
        <v>474</v>
      </c>
      <c r="D196" s="263" t="e">
        <f>(D146+D147+D148+D149+D150+D151+D152+D156)/D100</f>
        <v>#DIV/0!</v>
      </c>
      <c r="E196" s="263" t="e">
        <f t="shared" ref="E196:K196" si="27">(E146+E147+E148+E149+E150+E151+E152+E156)/E100</f>
        <v>#DIV/0!</v>
      </c>
      <c r="F196" s="263" t="e">
        <f t="shared" si="27"/>
        <v>#DIV/0!</v>
      </c>
      <c r="G196" s="263" t="e">
        <f t="shared" si="27"/>
        <v>#DIV/0!</v>
      </c>
      <c r="H196" s="263" t="e">
        <f t="shared" si="27"/>
        <v>#DIV/0!</v>
      </c>
      <c r="I196" s="263" t="e">
        <f t="shared" si="27"/>
        <v>#DIV/0!</v>
      </c>
      <c r="J196" s="263" t="e">
        <f t="shared" si="27"/>
        <v>#DIV/0!</v>
      </c>
      <c r="K196" s="263" t="e">
        <f t="shared" si="27"/>
        <v>#DIV/0!</v>
      </c>
    </row>
    <row r="197" spans="1:12" x14ac:dyDescent="0.35">
      <c r="B197" s="129"/>
      <c r="C197" s="122"/>
      <c r="D197" s="122"/>
      <c r="E197" s="122"/>
      <c r="F197" s="122"/>
      <c r="G197" s="122"/>
      <c r="H197" s="122"/>
      <c r="I197" s="122"/>
      <c r="J197" s="122"/>
      <c r="K197" s="123"/>
    </row>
    <row r="198" spans="1:12" x14ac:dyDescent="0.35"/>
    <row r="199" spans="1:12" x14ac:dyDescent="0.35"/>
    <row r="200" spans="1:12" x14ac:dyDescent="0.35">
      <c r="A200" s="1" t="s">
        <v>327</v>
      </c>
      <c r="B200" s="1" t="s">
        <v>327</v>
      </c>
      <c r="C200" s="1" t="s">
        <v>327</v>
      </c>
      <c r="D200" s="1" t="s">
        <v>327</v>
      </c>
      <c r="E200" s="1" t="s">
        <v>327</v>
      </c>
      <c r="F200" s="1" t="s">
        <v>327</v>
      </c>
      <c r="G200" s="1" t="s">
        <v>327</v>
      </c>
      <c r="H200" s="1" t="s">
        <v>327</v>
      </c>
      <c r="I200" s="1" t="s">
        <v>327</v>
      </c>
      <c r="J200" s="1" t="s">
        <v>327</v>
      </c>
      <c r="K200" s="1" t="s">
        <v>327</v>
      </c>
      <c r="L200" s="1" t="s">
        <v>327</v>
      </c>
    </row>
    <row r="201" spans="1:12" x14ac:dyDescent="0.35"/>
    <row r="202" spans="1:12" x14ac:dyDescent="0.35"/>
    <row r="203" spans="1:12" x14ac:dyDescent="0.35"/>
    <row r="204" spans="1:12" x14ac:dyDescent="0.35"/>
    <row r="205" spans="1:12" x14ac:dyDescent="0.35"/>
    <row r="206" spans="1:12" x14ac:dyDescent="0.35"/>
    <row r="207" spans="1:12" x14ac:dyDescent="0.35"/>
    <row r="208" spans="1:12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</sheetData>
  <sheetProtection algorithmName="SHA-512" hashValue="jt8hd7ZkF5a/hbe2V9IgmzIeXVYUK2YsZ0iXAbsO8E2uIT3GtGGaYGLZJhJEY9EZZ+Ba8ByFT2HV6KLCV58aFQ==" saltValue="WdWdcKNae9p2ocb3IqKO/Q==" spinCount="100000" sheet="1" objects="1" scenarios="1"/>
  <dataValidations count="1">
    <dataValidation type="list" errorStyle="warning" allowBlank="1" showInputMessage="1" showErrorMessage="1" errorTitle="Município não existente" error="Por favor selecionar o município a partir da lista." sqref="B7:B42" xr:uid="{00000000-0002-0000-04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V22"/>
  <sheetViews>
    <sheetView showGridLines="0" zoomScale="90" zoomScaleNormal="90" workbookViewId="0">
      <pane xSplit="4" ySplit="4" topLeftCell="E5" activePane="bottomRight" state="frozen"/>
      <selection pane="topRight" activeCell="B28" sqref="B28"/>
      <selection pane="bottomLeft" activeCell="B28" sqref="B28"/>
      <selection pane="bottomRight" activeCell="M19" sqref="M19"/>
    </sheetView>
  </sheetViews>
  <sheetFormatPr defaultColWidth="0" defaultRowHeight="14.5" zeroHeight="1" x14ac:dyDescent="0.35"/>
  <cols>
    <col min="1" max="1" width="2.81640625" style="17" customWidth="1"/>
    <col min="2" max="2" width="9.08984375" style="17" customWidth="1"/>
    <col min="3" max="3" width="86.453125" style="17" customWidth="1"/>
    <col min="4" max="4" width="2.08984375" style="17" customWidth="1"/>
    <col min="5" max="12" width="12" style="17" customWidth="1"/>
    <col min="13" max="14" width="30.36328125" style="17" customWidth="1"/>
    <col min="15" max="16" width="19.36328125" style="17" customWidth="1"/>
    <col min="17" max="22" width="0" style="17" hidden="1" customWidth="1"/>
    <col min="23" max="16384" width="9.08984375" style="17" hidden="1"/>
  </cols>
  <sheetData>
    <row r="1" spans="2:16" x14ac:dyDescent="0.35"/>
    <row r="2" spans="2:16" x14ac:dyDescent="0.35">
      <c r="B2" s="364" t="s">
        <v>403</v>
      </c>
      <c r="C2" s="364" t="s">
        <v>404</v>
      </c>
      <c r="E2" s="364" t="s">
        <v>405</v>
      </c>
      <c r="F2" s="364"/>
      <c r="G2" s="364"/>
      <c r="H2" s="364"/>
      <c r="I2" s="364"/>
      <c r="J2" s="364"/>
      <c r="K2" s="364"/>
      <c r="L2" s="364"/>
      <c r="M2" s="365" t="s">
        <v>476</v>
      </c>
      <c r="N2" s="365"/>
      <c r="O2" s="365"/>
      <c r="P2" s="365"/>
    </row>
    <row r="3" spans="2:16" ht="35.25" customHeight="1" x14ac:dyDescent="0.35">
      <c r="B3" s="364"/>
      <c r="C3" s="364"/>
      <c r="E3" s="16">
        <v>2023</v>
      </c>
      <c r="F3" s="16">
        <f t="shared" ref="F3:L3" si="0">+E3+1</f>
        <v>2024</v>
      </c>
      <c r="G3" s="16">
        <f t="shared" si="0"/>
        <v>2025</v>
      </c>
      <c r="H3" s="16">
        <f t="shared" si="0"/>
        <v>2026</v>
      </c>
      <c r="I3" s="16">
        <f t="shared" si="0"/>
        <v>2027</v>
      </c>
      <c r="J3" s="16">
        <f t="shared" si="0"/>
        <v>2028</v>
      </c>
      <c r="K3" s="16">
        <f t="shared" si="0"/>
        <v>2029</v>
      </c>
      <c r="L3" s="16">
        <f t="shared" si="0"/>
        <v>2030</v>
      </c>
      <c r="M3" s="333" t="s">
        <v>477</v>
      </c>
      <c r="N3" s="333" t="s">
        <v>7</v>
      </c>
      <c r="O3" s="334" t="s">
        <v>478</v>
      </c>
      <c r="P3" s="334" t="s">
        <v>479</v>
      </c>
    </row>
    <row r="4" spans="2:16" ht="3" customHeight="1" x14ac:dyDescent="0.35">
      <c r="M4" s="283"/>
      <c r="N4" s="283"/>
      <c r="O4" s="283"/>
      <c r="P4" s="283"/>
    </row>
    <row r="5" spans="2:16" s="233" customFormat="1" ht="22" customHeight="1" x14ac:dyDescent="0.35">
      <c r="B5" s="229" t="s">
        <v>406</v>
      </c>
      <c r="C5" s="230"/>
      <c r="D5" s="231"/>
      <c r="E5" s="232">
        <f t="shared" ref="E5:L5" si="1">SUM(E$7:E$21)</f>
        <v>0</v>
      </c>
      <c r="F5" s="232">
        <f t="shared" si="1"/>
        <v>0</v>
      </c>
      <c r="G5" s="232">
        <f t="shared" si="1"/>
        <v>0</v>
      </c>
      <c r="H5" s="232">
        <f t="shared" si="1"/>
        <v>0</v>
      </c>
      <c r="I5" s="232">
        <f t="shared" si="1"/>
        <v>0</v>
      </c>
      <c r="J5" s="232">
        <f t="shared" si="1"/>
        <v>0</v>
      </c>
      <c r="K5" s="232">
        <f t="shared" si="1"/>
        <v>0</v>
      </c>
      <c r="L5" s="232">
        <f t="shared" si="1"/>
        <v>0</v>
      </c>
      <c r="M5" s="366"/>
      <c r="N5" s="366"/>
      <c r="O5" s="366"/>
      <c r="P5" s="366"/>
    </row>
    <row r="6" spans="2:16" ht="22" customHeight="1" x14ac:dyDescent="0.35">
      <c r="B6" s="17">
        <v>1</v>
      </c>
      <c r="C6" s="2" t="str" cm="1">
        <f t="array" aca="1" ref="C6" ca="1">INDIRECT("'4."&amp;B6&amp;"'!D2")</f>
        <v>[preencher identificação da medida]</v>
      </c>
      <c r="E6" s="169">
        <f>SUM('4.1'!G$19:G$43)</f>
        <v>0</v>
      </c>
      <c r="F6" s="169">
        <f>SUM('4.1'!H$19:H$43)</f>
        <v>0</v>
      </c>
      <c r="G6" s="169">
        <f>SUM('4.1'!I$19:I$43)</f>
        <v>0</v>
      </c>
      <c r="H6" s="169">
        <f>SUM('4.1'!J$19:J$43)</f>
        <v>0</v>
      </c>
      <c r="I6" s="169">
        <f>SUM('4.1'!K$19:K$43)</f>
        <v>0</v>
      </c>
      <c r="J6" s="169">
        <f>SUM('4.1'!L$19:L$43)</f>
        <v>0</v>
      </c>
      <c r="K6" s="169">
        <f>SUM('4.1'!M$19:M$43)</f>
        <v>0</v>
      </c>
      <c r="L6" s="169">
        <f>SUM('4.1'!N$19:N$43)</f>
        <v>0</v>
      </c>
      <c r="M6" s="335"/>
      <c r="N6" s="335"/>
      <c r="O6" s="335"/>
      <c r="P6" s="335"/>
    </row>
    <row r="7" spans="2:16" ht="22" customHeight="1" x14ac:dyDescent="0.35">
      <c r="B7" s="17">
        <f>+B6+1</f>
        <v>2</v>
      </c>
      <c r="C7" s="2" t="str" cm="1">
        <f t="array" aca="1" ref="C7" ca="1">INDIRECT("'4."&amp;B7&amp;"'!D2")</f>
        <v>[preencher identificação da medida]</v>
      </c>
      <c r="E7" s="169">
        <f>SUM('4.2'!G$19:G$43)</f>
        <v>0</v>
      </c>
      <c r="F7" s="169">
        <f>SUM('4.2'!H$19:H$43)</f>
        <v>0</v>
      </c>
      <c r="G7" s="169">
        <f>SUM('4.2'!I$19:I$43)</f>
        <v>0</v>
      </c>
      <c r="H7" s="169">
        <f>SUM('4.2'!J$19:J$43)</f>
        <v>0</v>
      </c>
      <c r="I7" s="169">
        <f>SUM('4.2'!K$19:K$43)</f>
        <v>0</v>
      </c>
      <c r="J7" s="169">
        <f>SUM('4.2'!L$19:L$43)</f>
        <v>0</v>
      </c>
      <c r="K7" s="169">
        <f>SUM('4.2'!M$19:M$43)</f>
        <v>0</v>
      </c>
      <c r="L7" s="169">
        <f>SUM('4.2'!N$19:N$43)</f>
        <v>0</v>
      </c>
      <c r="M7" s="335"/>
      <c r="N7" s="335"/>
      <c r="O7" s="335"/>
      <c r="P7" s="335"/>
    </row>
    <row r="8" spans="2:16" ht="22" customHeight="1" x14ac:dyDescent="0.35">
      <c r="B8" s="17">
        <f t="shared" ref="B8:B20" si="2">+B7+1</f>
        <v>3</v>
      </c>
      <c r="C8" s="2" t="str" cm="1">
        <f t="array" aca="1" ref="C8" ca="1">INDIRECT("'4."&amp;B8&amp;"'!D2")</f>
        <v>[preencher identificação da medida]</v>
      </c>
      <c r="E8" s="169">
        <f>SUM('4.3'!G$19:G$43)</f>
        <v>0</v>
      </c>
      <c r="F8" s="169">
        <f>SUM('4.3'!H$19:H$43)</f>
        <v>0</v>
      </c>
      <c r="G8" s="169">
        <f>SUM('4.3'!I$19:I$43)</f>
        <v>0</v>
      </c>
      <c r="H8" s="169">
        <f>SUM('4.3'!J$19:J$43)</f>
        <v>0</v>
      </c>
      <c r="I8" s="169">
        <f>SUM('4.3'!K$19:K$43)</f>
        <v>0</v>
      </c>
      <c r="J8" s="169">
        <f>SUM('4.3'!L$19:L$43)</f>
        <v>0</v>
      </c>
      <c r="K8" s="169">
        <f>SUM('4.3'!M$19:M$43)</f>
        <v>0</v>
      </c>
      <c r="L8" s="169">
        <f>SUM('4.3'!N$19:N$43)</f>
        <v>0</v>
      </c>
      <c r="M8" s="335"/>
      <c r="N8" s="335"/>
      <c r="O8" s="335"/>
      <c r="P8" s="335"/>
    </row>
    <row r="9" spans="2:16" ht="22" customHeight="1" x14ac:dyDescent="0.35">
      <c r="B9" s="17">
        <f t="shared" si="2"/>
        <v>4</v>
      </c>
      <c r="C9" s="2" t="str" cm="1">
        <f t="array" aca="1" ref="C9" ca="1">INDIRECT("'4."&amp;B9&amp;"'!D2")</f>
        <v>[preencher identificação da medida]</v>
      </c>
      <c r="E9" s="169">
        <f>SUM('4.4'!G$19:G$43)</f>
        <v>0</v>
      </c>
      <c r="F9" s="169">
        <f>SUM('4.4'!H$19:H$43)</f>
        <v>0</v>
      </c>
      <c r="G9" s="169">
        <f>SUM('4.4'!I$19:I$43)</f>
        <v>0</v>
      </c>
      <c r="H9" s="169">
        <f>SUM('4.4'!J$19:J$43)</f>
        <v>0</v>
      </c>
      <c r="I9" s="169">
        <f>SUM('4.4'!K$19:K$43)</f>
        <v>0</v>
      </c>
      <c r="J9" s="169">
        <f>SUM('4.4'!L$19:L$43)</f>
        <v>0</v>
      </c>
      <c r="K9" s="169">
        <f>SUM('4.4'!M$19:M$43)</f>
        <v>0</v>
      </c>
      <c r="L9" s="169">
        <f>SUM('4.4'!N$19:N$43)</f>
        <v>0</v>
      </c>
      <c r="M9" s="335"/>
      <c r="N9" s="335"/>
      <c r="O9" s="335"/>
      <c r="P9" s="335"/>
    </row>
    <row r="10" spans="2:16" ht="22" customHeight="1" x14ac:dyDescent="0.35">
      <c r="B10" s="17">
        <f t="shared" si="2"/>
        <v>5</v>
      </c>
      <c r="C10" s="2" t="str" cm="1">
        <f t="array" aca="1" ref="C10" ca="1">INDIRECT("'4."&amp;B10&amp;"'!D2")</f>
        <v>[preencher identificação da medida]</v>
      </c>
      <c r="E10" s="169">
        <f>SUM('4.5'!G$19:G$43)</f>
        <v>0</v>
      </c>
      <c r="F10" s="169">
        <f>SUM('4.5'!H$19:H$43)</f>
        <v>0</v>
      </c>
      <c r="G10" s="169">
        <f>SUM('4.5'!I$19:I$43)</f>
        <v>0</v>
      </c>
      <c r="H10" s="169">
        <f>SUM('4.5'!J$19:J$43)</f>
        <v>0</v>
      </c>
      <c r="I10" s="169">
        <f>SUM('4.5'!K$19:K$43)</f>
        <v>0</v>
      </c>
      <c r="J10" s="169">
        <f>SUM('4.5'!L$19:L$43)</f>
        <v>0</v>
      </c>
      <c r="K10" s="169">
        <f>SUM('4.5'!M$19:M$43)</f>
        <v>0</v>
      </c>
      <c r="L10" s="169">
        <f>SUM('4.5'!N$19:N$43)</f>
        <v>0</v>
      </c>
      <c r="M10" s="335"/>
      <c r="N10" s="335"/>
      <c r="O10" s="335"/>
      <c r="P10" s="335"/>
    </row>
    <row r="11" spans="2:16" ht="22" customHeight="1" x14ac:dyDescent="0.35">
      <c r="B11" s="17">
        <f t="shared" si="2"/>
        <v>6</v>
      </c>
      <c r="C11" s="2" t="str" cm="1">
        <f t="array" aca="1" ref="C11" ca="1">INDIRECT("'4."&amp;B11&amp;"'!D2")</f>
        <v>[preencher identificação da medida]</v>
      </c>
      <c r="E11" s="169">
        <f>SUM('4.6'!G$19:G$43)</f>
        <v>0</v>
      </c>
      <c r="F11" s="169">
        <f>SUM('4.6'!H$19:H$43)</f>
        <v>0</v>
      </c>
      <c r="G11" s="169">
        <f>SUM('4.6'!I$19:I$43)</f>
        <v>0</v>
      </c>
      <c r="H11" s="169">
        <f>SUM('4.6'!J$19:J$43)</f>
        <v>0</v>
      </c>
      <c r="I11" s="169">
        <f>SUM('4.6'!K$19:K$43)</f>
        <v>0</v>
      </c>
      <c r="J11" s="169">
        <f>SUM('4.6'!L$19:L$43)</f>
        <v>0</v>
      </c>
      <c r="K11" s="169">
        <f>SUM('4.6'!M$19:M$43)</f>
        <v>0</v>
      </c>
      <c r="L11" s="169">
        <f>SUM('4.6'!N$19:N$43)</f>
        <v>0</v>
      </c>
      <c r="M11" s="335"/>
      <c r="N11" s="335"/>
      <c r="O11" s="335"/>
      <c r="P11" s="335"/>
    </row>
    <row r="12" spans="2:16" ht="22" customHeight="1" x14ac:dyDescent="0.35">
      <c r="B12" s="17">
        <f t="shared" si="2"/>
        <v>7</v>
      </c>
      <c r="C12" s="2" t="str" cm="1">
        <f t="array" aca="1" ref="C12" ca="1">INDIRECT("'4."&amp;B12&amp;"'!D2")</f>
        <v>[preencher identificação da medida]</v>
      </c>
      <c r="E12" s="169">
        <f>SUM('4.7'!G$19:G$43)</f>
        <v>0</v>
      </c>
      <c r="F12" s="169">
        <f>SUM('4.7'!H$19:H$43)</f>
        <v>0</v>
      </c>
      <c r="G12" s="169">
        <f>SUM('4.7'!I$19:I$43)</f>
        <v>0</v>
      </c>
      <c r="H12" s="169">
        <f>SUM('4.7'!J$19:J$43)</f>
        <v>0</v>
      </c>
      <c r="I12" s="169">
        <f>SUM('4.7'!K$19:K$43)</f>
        <v>0</v>
      </c>
      <c r="J12" s="169">
        <f>SUM('4.7'!L$19:L$43)</f>
        <v>0</v>
      </c>
      <c r="K12" s="169">
        <f>SUM('4.7'!M$19:M$43)</f>
        <v>0</v>
      </c>
      <c r="L12" s="169">
        <f>SUM('4.7'!N$19:N$43)</f>
        <v>0</v>
      </c>
      <c r="M12" s="335"/>
      <c r="N12" s="335"/>
      <c r="O12" s="335"/>
      <c r="P12" s="335"/>
    </row>
    <row r="13" spans="2:16" ht="22" customHeight="1" x14ac:dyDescent="0.35">
      <c r="B13" s="17">
        <f t="shared" si="2"/>
        <v>8</v>
      </c>
      <c r="C13" s="2" t="str" cm="1">
        <f t="array" aca="1" ref="C13" ca="1">INDIRECT("'4."&amp;B13&amp;"'!D2")</f>
        <v>[preencher identificação da medida]</v>
      </c>
      <c r="E13" s="169">
        <f>SUM('4.8'!G$19:G$43)</f>
        <v>0</v>
      </c>
      <c r="F13" s="169">
        <f>SUM('4.8'!H$19:H$43)</f>
        <v>0</v>
      </c>
      <c r="G13" s="169">
        <f>SUM('4.8'!I$19:I$43)</f>
        <v>0</v>
      </c>
      <c r="H13" s="169">
        <f>SUM('4.8'!J$19:J$43)</f>
        <v>0</v>
      </c>
      <c r="I13" s="169">
        <f>SUM('4.8'!K$19:K$43)</f>
        <v>0</v>
      </c>
      <c r="J13" s="169">
        <f>SUM('4.8'!L$19:L$43)</f>
        <v>0</v>
      </c>
      <c r="K13" s="169">
        <f>SUM('4.8'!M$19:M$43)</f>
        <v>0</v>
      </c>
      <c r="L13" s="169">
        <f>SUM('4.8'!N$19:N$43)</f>
        <v>0</v>
      </c>
      <c r="M13" s="335"/>
      <c r="N13" s="335"/>
      <c r="O13" s="335"/>
      <c r="P13" s="335"/>
    </row>
    <row r="14" spans="2:16" ht="22" customHeight="1" x14ac:dyDescent="0.35">
      <c r="B14" s="17">
        <f t="shared" si="2"/>
        <v>9</v>
      </c>
      <c r="C14" s="2" t="str" cm="1">
        <f t="array" aca="1" ref="C14" ca="1">INDIRECT("'4."&amp;B14&amp;"'!D2")</f>
        <v>[preencher identificação da medida]</v>
      </c>
      <c r="E14" s="169">
        <f>SUM('4.9'!G$19:G$43)</f>
        <v>0</v>
      </c>
      <c r="F14" s="169">
        <f>SUM('4.9'!H$19:H$43)</f>
        <v>0</v>
      </c>
      <c r="G14" s="169">
        <f>SUM('4.9'!I$19:I$43)</f>
        <v>0</v>
      </c>
      <c r="H14" s="169">
        <f>SUM('4.9'!J$19:J$43)</f>
        <v>0</v>
      </c>
      <c r="I14" s="169">
        <f>SUM('4.9'!K$19:K$43)</f>
        <v>0</v>
      </c>
      <c r="J14" s="169">
        <f>SUM('4.9'!L$19:L$43)</f>
        <v>0</v>
      </c>
      <c r="K14" s="169">
        <f>SUM('4.9'!M$19:M$43)</f>
        <v>0</v>
      </c>
      <c r="L14" s="169">
        <f>SUM('4.9'!N$19:N$43)</f>
        <v>0</v>
      </c>
      <c r="M14" s="335"/>
      <c r="N14" s="335"/>
      <c r="O14" s="335"/>
      <c r="P14" s="335"/>
    </row>
    <row r="15" spans="2:16" ht="22" customHeight="1" x14ac:dyDescent="0.35">
      <c r="B15" s="17">
        <f t="shared" si="2"/>
        <v>10</v>
      </c>
      <c r="C15" s="2" t="str" cm="1">
        <f t="array" aca="1" ref="C15" ca="1">INDIRECT("'4."&amp;B15&amp;"'!D2")</f>
        <v>[preencher identificação da medida]</v>
      </c>
      <c r="E15" s="169">
        <f>SUM('4.10'!G$19:G$43)</f>
        <v>0</v>
      </c>
      <c r="F15" s="169">
        <f>SUM('4.10'!H$19:H$43)</f>
        <v>0</v>
      </c>
      <c r="G15" s="169">
        <f>SUM('4.10'!I$19:I$43)</f>
        <v>0</v>
      </c>
      <c r="H15" s="169">
        <f>SUM('4.10'!J$19:J$43)</f>
        <v>0</v>
      </c>
      <c r="I15" s="169">
        <f>SUM('4.10'!K$19:K$43)</f>
        <v>0</v>
      </c>
      <c r="J15" s="169">
        <f>SUM('4.10'!L$19:L$43)</f>
        <v>0</v>
      </c>
      <c r="K15" s="169">
        <f>SUM('4.10'!M$19:M$43)</f>
        <v>0</v>
      </c>
      <c r="L15" s="169">
        <f>SUM('4.10'!N$19:N$43)</f>
        <v>0</v>
      </c>
      <c r="M15" s="335"/>
      <c r="N15" s="335"/>
      <c r="O15" s="335"/>
      <c r="P15" s="335"/>
    </row>
    <row r="16" spans="2:16" ht="22" customHeight="1" x14ac:dyDescent="0.35">
      <c r="B16" s="17">
        <f t="shared" si="2"/>
        <v>11</v>
      </c>
      <c r="C16" s="2" t="str" cm="1">
        <f t="array" aca="1" ref="C16" ca="1">INDIRECT("'4."&amp;B16&amp;"'!D2")</f>
        <v>[preencher identificação da medida]</v>
      </c>
      <c r="E16" s="169">
        <f>SUM('4.11'!G$19:G$43)</f>
        <v>0</v>
      </c>
      <c r="F16" s="169">
        <f>SUM('4.11'!H$19:H$43)</f>
        <v>0</v>
      </c>
      <c r="G16" s="169">
        <f>SUM('4.11'!I$19:I$43)</f>
        <v>0</v>
      </c>
      <c r="H16" s="169">
        <f>SUM('4.11'!J$19:J$43)</f>
        <v>0</v>
      </c>
      <c r="I16" s="169">
        <f>SUM('4.11'!K$19:K$43)</f>
        <v>0</v>
      </c>
      <c r="J16" s="169">
        <f>SUM('4.11'!L$19:L$43)</f>
        <v>0</v>
      </c>
      <c r="K16" s="169">
        <f>SUM('4.11'!M$19:M$43)</f>
        <v>0</v>
      </c>
      <c r="L16" s="169">
        <f>SUM('4.11'!N$19:N$43)</f>
        <v>0</v>
      </c>
      <c r="M16" s="335"/>
      <c r="N16" s="335"/>
      <c r="O16" s="335"/>
      <c r="P16" s="335"/>
    </row>
    <row r="17" spans="1:16" ht="22" customHeight="1" x14ac:dyDescent="0.35">
      <c r="B17" s="17">
        <f t="shared" si="2"/>
        <v>12</v>
      </c>
      <c r="C17" s="2" t="str" cm="1">
        <f t="array" aca="1" ref="C17" ca="1">INDIRECT("'4."&amp;B17&amp;"'!D2")</f>
        <v>[preencher identificação da medida]</v>
      </c>
      <c r="E17" s="169">
        <f>SUM('4.12'!G$19:G$43)</f>
        <v>0</v>
      </c>
      <c r="F17" s="169">
        <f>SUM('4.12'!H$19:H$43)</f>
        <v>0</v>
      </c>
      <c r="G17" s="169">
        <f>SUM('4.12'!I$19:I$43)</f>
        <v>0</v>
      </c>
      <c r="H17" s="169">
        <f>SUM('4.12'!J$19:J$43)</f>
        <v>0</v>
      </c>
      <c r="I17" s="169">
        <f>SUM('4.12'!K$19:K$43)</f>
        <v>0</v>
      </c>
      <c r="J17" s="169">
        <f>SUM('4.12'!L$19:L$43)</f>
        <v>0</v>
      </c>
      <c r="K17" s="169">
        <f>SUM('4.12'!M$19:M$43)</f>
        <v>0</v>
      </c>
      <c r="L17" s="169">
        <f>SUM('4.12'!N$19:N$43)</f>
        <v>0</v>
      </c>
      <c r="M17" s="335"/>
      <c r="N17" s="335"/>
      <c r="O17" s="335"/>
      <c r="P17" s="335"/>
    </row>
    <row r="18" spans="1:16" ht="22" customHeight="1" x14ac:dyDescent="0.35">
      <c r="B18" s="17">
        <f t="shared" si="2"/>
        <v>13</v>
      </c>
      <c r="C18" s="2" t="str" cm="1">
        <f t="array" aca="1" ref="C18" ca="1">INDIRECT("'4."&amp;B18&amp;"'!D2")</f>
        <v>[preencher identificação da medida]</v>
      </c>
      <c r="E18" s="169">
        <f>SUM('4.13'!G$19:G$43)</f>
        <v>0</v>
      </c>
      <c r="F18" s="169">
        <f>SUM('4.13'!H$19:H$43)</f>
        <v>0</v>
      </c>
      <c r="G18" s="169">
        <f>SUM('4.13'!I$19:I$43)</f>
        <v>0</v>
      </c>
      <c r="H18" s="169">
        <f>SUM('4.13'!J$19:J$43)</f>
        <v>0</v>
      </c>
      <c r="I18" s="169">
        <f>SUM('4.13'!K$19:K$43)</f>
        <v>0</v>
      </c>
      <c r="J18" s="169">
        <f>SUM('4.13'!L$19:L$43)</f>
        <v>0</v>
      </c>
      <c r="K18" s="169">
        <f>SUM('4.13'!M$19:M$43)</f>
        <v>0</v>
      </c>
      <c r="L18" s="169">
        <f>SUM('4.13'!N$19:N$43)</f>
        <v>0</v>
      </c>
      <c r="M18" s="335"/>
      <c r="N18" s="335"/>
      <c r="O18" s="335"/>
      <c r="P18" s="335"/>
    </row>
    <row r="19" spans="1:16" ht="22" customHeight="1" x14ac:dyDescent="0.35">
      <c r="B19" s="17">
        <f t="shared" si="2"/>
        <v>14</v>
      </c>
      <c r="C19" s="2" t="str" cm="1">
        <f t="array" aca="1" ref="C19" ca="1">INDIRECT("'4."&amp;B19&amp;"'!D2")</f>
        <v>[preencher identificação da medida]</v>
      </c>
      <c r="E19" s="169">
        <f>SUM('4.14'!G$19:G$43)</f>
        <v>0</v>
      </c>
      <c r="F19" s="169">
        <f>SUM('4.14'!H$19:H$43)</f>
        <v>0</v>
      </c>
      <c r="G19" s="169">
        <f>SUM('4.14'!I$19:I$43)</f>
        <v>0</v>
      </c>
      <c r="H19" s="169">
        <f>SUM('4.14'!J$19:J$43)</f>
        <v>0</v>
      </c>
      <c r="I19" s="169">
        <f>SUM('4.14'!K$19:K$43)</f>
        <v>0</v>
      </c>
      <c r="J19" s="169">
        <f>SUM('4.14'!L$19:L$43)</f>
        <v>0</v>
      </c>
      <c r="K19" s="169">
        <f>SUM('4.14'!M$19:M$43)</f>
        <v>0</v>
      </c>
      <c r="L19" s="169">
        <f>SUM('4.14'!N$19:N$43)</f>
        <v>0</v>
      </c>
      <c r="M19" s="335"/>
      <c r="N19" s="335"/>
      <c r="O19" s="335"/>
      <c r="P19" s="335"/>
    </row>
    <row r="20" spans="1:16" ht="22" customHeight="1" x14ac:dyDescent="0.35">
      <c r="B20" s="17">
        <f t="shared" si="2"/>
        <v>15</v>
      </c>
      <c r="C20" s="2" t="str" cm="1">
        <f t="array" aca="1" ref="C20" ca="1">INDIRECT("'4."&amp;B20&amp;"'!D2")</f>
        <v>[preencher identificação da medida]</v>
      </c>
      <c r="E20" s="169">
        <f>SUM('4.15'!G$19:G$43)</f>
        <v>0</v>
      </c>
      <c r="F20" s="169">
        <f>SUM('4.15'!H$19:H$43)</f>
        <v>0</v>
      </c>
      <c r="G20" s="169">
        <f>SUM('4.15'!I$19:I$43)</f>
        <v>0</v>
      </c>
      <c r="H20" s="169">
        <f>SUM('4.15'!J$19:J$43)</f>
        <v>0</v>
      </c>
      <c r="I20" s="169">
        <f>SUM('4.15'!K$19:K$43)</f>
        <v>0</v>
      </c>
      <c r="J20" s="169">
        <f>SUM('4.15'!L$19:L$43)</f>
        <v>0</v>
      </c>
      <c r="K20" s="169">
        <f>SUM('4.15'!M$19:M$43)</f>
        <v>0</v>
      </c>
      <c r="L20" s="169">
        <f>SUM('4.15'!N$19:N$43)</f>
        <v>0</v>
      </c>
      <c r="M20" s="335"/>
      <c r="N20" s="335"/>
      <c r="O20" s="335"/>
      <c r="P20" s="335"/>
    </row>
    <row r="21" spans="1:16" x14ac:dyDescent="0.35">
      <c r="C21" s="284" t="s">
        <v>480</v>
      </c>
      <c r="M21" s="335"/>
      <c r="N21" s="335"/>
      <c r="O21" s="335"/>
      <c r="P21" s="335"/>
    </row>
    <row r="22" spans="1:16" x14ac:dyDescent="0.35">
      <c r="A22" s="17" t="s">
        <v>327</v>
      </c>
      <c r="B22" s="17" t="s">
        <v>327</v>
      </c>
      <c r="C22" s="17" t="s">
        <v>327</v>
      </c>
      <c r="D22" s="17" t="s">
        <v>327</v>
      </c>
      <c r="E22" s="17" t="s">
        <v>327</v>
      </c>
      <c r="F22" s="17" t="s">
        <v>327</v>
      </c>
      <c r="G22" s="17" t="s">
        <v>327</v>
      </c>
      <c r="H22" s="17" t="s">
        <v>327</v>
      </c>
      <c r="I22" s="17" t="s">
        <v>327</v>
      </c>
      <c r="J22" s="17" t="s">
        <v>327</v>
      </c>
      <c r="K22" s="17" t="s">
        <v>327</v>
      </c>
      <c r="L22" s="17" t="s">
        <v>327</v>
      </c>
      <c r="M22" s="17" t="s">
        <v>327</v>
      </c>
    </row>
  </sheetData>
  <sheetProtection algorithmName="SHA-512" hashValue="i5s4ONqrSeHv3FDQf/uqVPanWuLOXdoplI1pP6DE8MmqTyRskYWL4ApyE3SW5Cf049fVtgydj3WriqRms6X6nQ==" saltValue="m7isklV476EuDKDsojts5w==" spinCount="100000" sheet="1" objects="1" scenarios="1"/>
  <mergeCells count="5">
    <mergeCell ref="B2:B3"/>
    <mergeCell ref="C2:C3"/>
    <mergeCell ref="E2:L2"/>
    <mergeCell ref="M2:P2"/>
    <mergeCell ref="M5:P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Aux!$H$22:$J$22</xm:f>
          </x14:formula1>
          <xm:sqref>M6:M21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P257"/>
  <sheetViews>
    <sheetView showGridLines="0" zoomScale="80" zoomScaleNormal="80" workbookViewId="0">
      <pane ySplit="3" topLeftCell="A22" activePane="bottomLeft" state="frozen"/>
      <selection activeCell="B28" sqref="B28"/>
      <selection pane="bottomLeft" activeCell="B19" sqref="B19"/>
    </sheetView>
  </sheetViews>
  <sheetFormatPr defaultColWidth="0" defaultRowHeight="14.5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x14ac:dyDescent="0.35">
      <c r="B18" s="26"/>
      <c r="O18" s="25"/>
    </row>
    <row r="19" spans="2:1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" si="1">+G47+1</f>
        <v>2024</v>
      </c>
      <c r="I47" s="31">
        <f t="shared" ref="I47" si="2">+H47+1</f>
        <v>2025</v>
      </c>
      <c r="J47" s="31">
        <f t="shared" ref="J47" si="3">+I47+1</f>
        <v>2026</v>
      </c>
      <c r="K47" s="31">
        <f t="shared" ref="K47" si="4">+J47+1</f>
        <v>2027</v>
      </c>
      <c r="L47" s="31">
        <f t="shared" ref="L47" si="5">+K47+1</f>
        <v>2028</v>
      </c>
      <c r="M47" s="31">
        <f t="shared" ref="M47" si="6">+L47+1</f>
        <v>2029</v>
      </c>
      <c r="N47" s="31">
        <f t="shared" ref="N47" si="7">+M47+1</f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x14ac:dyDescent="0.35">
      <c r="B49" s="35" t="s">
        <v>358</v>
      </c>
      <c r="C49"/>
      <c r="D49"/>
      <c r="E49"/>
      <c r="F49"/>
      <c r="G49" s="111">
        <f t="shared" ref="G49:O49" si="8">SUM(G52:G87)</f>
        <v>0</v>
      </c>
      <c r="H49" s="111">
        <f t="shared" si="8"/>
        <v>0</v>
      </c>
      <c r="I49" s="111">
        <f t="shared" si="8"/>
        <v>0</v>
      </c>
      <c r="J49" s="111">
        <f t="shared" si="8"/>
        <v>0</v>
      </c>
      <c r="K49" s="111">
        <f t="shared" si="8"/>
        <v>0</v>
      </c>
      <c r="L49" s="111">
        <f t="shared" si="8"/>
        <v>0</v>
      </c>
      <c r="M49" s="111">
        <f t="shared" si="8"/>
        <v>0</v>
      </c>
      <c r="N49" s="111">
        <f t="shared" si="8"/>
        <v>0</v>
      </c>
      <c r="O49" s="112">
        <f t="shared" si="8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x14ac:dyDescent="0.35">
      <c r="B51" s="5" t="s">
        <v>359</v>
      </c>
      <c r="C51"/>
      <c r="D51"/>
      <c r="E51"/>
      <c r="F51"/>
      <c r="N51" s="23"/>
      <c r="O51" s="37"/>
    </row>
    <row r="52" spans="2:15" s="1" customFormat="1" x14ac:dyDescent="0.35">
      <c r="B52" s="115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x14ac:dyDescent="0.35">
      <c r="B89" s="35" t="s">
        <v>360</v>
      </c>
      <c r="C89"/>
      <c r="D89"/>
      <c r="E89"/>
      <c r="F89"/>
      <c r="G89" s="111">
        <f t="shared" ref="G89:O89" si="9">SUM(G90:G95,G132:G138,G140:G141)</f>
        <v>0</v>
      </c>
      <c r="H89" s="111">
        <f t="shared" si="9"/>
        <v>0</v>
      </c>
      <c r="I89" s="111">
        <f t="shared" si="9"/>
        <v>0</v>
      </c>
      <c r="J89" s="111">
        <f t="shared" si="9"/>
        <v>0</v>
      </c>
      <c r="K89" s="111">
        <f t="shared" si="9"/>
        <v>0</v>
      </c>
      <c r="L89" s="111">
        <f t="shared" si="9"/>
        <v>0</v>
      </c>
      <c r="M89" s="111">
        <f t="shared" si="9"/>
        <v>0</v>
      </c>
      <c r="N89" s="111">
        <f t="shared" si="9"/>
        <v>0</v>
      </c>
      <c r="O89" s="112">
        <f t="shared" si="9"/>
        <v>0</v>
      </c>
    </row>
    <row r="90" spans="2:15" s="1" customFormat="1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10">SUM(H96:H131)</f>
        <v>0</v>
      </c>
      <c r="I95" s="111">
        <f t="shared" si="10"/>
        <v>0</v>
      </c>
      <c r="J95" s="111">
        <f t="shared" si="10"/>
        <v>0</v>
      </c>
      <c r="K95" s="111">
        <f t="shared" si="10"/>
        <v>0</v>
      </c>
      <c r="L95" s="111">
        <f t="shared" si="10"/>
        <v>0</v>
      </c>
      <c r="M95" s="111">
        <f t="shared" si="10"/>
        <v>0</v>
      </c>
      <c r="N95" s="111">
        <f t="shared" si="10"/>
        <v>0</v>
      </c>
      <c r="O95" s="112">
        <f t="shared" si="10"/>
        <v>0</v>
      </c>
    </row>
    <row r="96" spans="2:15" s="1" customFormat="1" x14ac:dyDescent="0.35">
      <c r="B96" s="160">
        <f t="shared" ref="B96:B131" si="11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x14ac:dyDescent="0.35">
      <c r="B97" s="161">
        <f t="shared" si="11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x14ac:dyDescent="0.35">
      <c r="B98" s="161">
        <f t="shared" si="11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x14ac:dyDescent="0.35">
      <c r="B99" s="161">
        <f t="shared" si="11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x14ac:dyDescent="0.35">
      <c r="B100" s="161">
        <f t="shared" si="11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x14ac:dyDescent="0.35">
      <c r="B101" s="161">
        <f t="shared" si="11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x14ac:dyDescent="0.35">
      <c r="B102" s="161">
        <f t="shared" si="11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x14ac:dyDescent="0.35">
      <c r="B103" s="161">
        <f t="shared" si="11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x14ac:dyDescent="0.35">
      <c r="B104" s="161">
        <f t="shared" si="11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x14ac:dyDescent="0.35">
      <c r="B105" s="161">
        <f t="shared" si="11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x14ac:dyDescent="0.35">
      <c r="B106" s="161">
        <f t="shared" si="11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x14ac:dyDescent="0.35">
      <c r="B107" s="161">
        <f t="shared" si="11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x14ac:dyDescent="0.35">
      <c r="B108" s="161">
        <f t="shared" si="11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x14ac:dyDescent="0.35">
      <c r="B109" s="161">
        <f t="shared" si="11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x14ac:dyDescent="0.35">
      <c r="B110" s="161">
        <f t="shared" si="11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x14ac:dyDescent="0.35">
      <c r="B111" s="161">
        <f t="shared" si="11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x14ac:dyDescent="0.35">
      <c r="B112" s="161">
        <f t="shared" si="11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x14ac:dyDescent="0.35">
      <c r="B113" s="161">
        <f t="shared" si="11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x14ac:dyDescent="0.35">
      <c r="B114" s="161">
        <f t="shared" si="11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x14ac:dyDescent="0.35">
      <c r="B115" s="161">
        <f t="shared" si="11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x14ac:dyDescent="0.35">
      <c r="B116" s="161">
        <f t="shared" si="11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x14ac:dyDescent="0.35">
      <c r="B117" s="161">
        <f t="shared" si="11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x14ac:dyDescent="0.35">
      <c r="B118" s="161">
        <f t="shared" si="11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x14ac:dyDescent="0.35">
      <c r="B119" s="161">
        <f t="shared" si="11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x14ac:dyDescent="0.35">
      <c r="B120" s="161">
        <f t="shared" si="11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x14ac:dyDescent="0.35">
      <c r="B121" s="161">
        <f t="shared" si="11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x14ac:dyDescent="0.35">
      <c r="B122" s="161">
        <f t="shared" si="11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x14ac:dyDescent="0.35">
      <c r="B123" s="161">
        <f t="shared" si="11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x14ac:dyDescent="0.35">
      <c r="B124" s="161">
        <f t="shared" si="11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x14ac:dyDescent="0.35">
      <c r="B125" s="161">
        <f t="shared" si="11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x14ac:dyDescent="0.35">
      <c r="B126" s="161">
        <f t="shared" si="11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x14ac:dyDescent="0.35">
      <c r="B127" s="161">
        <f t="shared" si="11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x14ac:dyDescent="0.35">
      <c r="B128" s="161">
        <f t="shared" si="11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x14ac:dyDescent="0.35">
      <c r="B129" s="161">
        <f t="shared" si="11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x14ac:dyDescent="0.35">
      <c r="B130" s="161">
        <f t="shared" si="11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x14ac:dyDescent="0.35">
      <c r="B131" s="162">
        <f t="shared" si="11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" si="12">+G143+1</f>
        <v>2024</v>
      </c>
      <c r="I143" s="31">
        <f t="shared" ref="I143" si="13">+H143+1</f>
        <v>2025</v>
      </c>
      <c r="J143" s="31">
        <f t="shared" ref="J143" si="14">+I143+1</f>
        <v>2026</v>
      </c>
      <c r="K143" s="31">
        <f t="shared" ref="K143" si="15">+J143+1</f>
        <v>2027</v>
      </c>
      <c r="L143" s="31">
        <f t="shared" ref="L143" si="16">+K143+1</f>
        <v>2028</v>
      </c>
      <c r="M143" s="31">
        <f t="shared" ref="M143" si="17">+L143+1</f>
        <v>2029</v>
      </c>
      <c r="N143" s="31">
        <f t="shared" ref="N143" si="18">+M143+1</f>
        <v>2030</v>
      </c>
      <c r="O143" s="20" t="s">
        <v>415</v>
      </c>
    </row>
    <row r="144" spans="2:15" s="1" customFormat="1" x14ac:dyDescent="0.35">
      <c r="B144" s="130"/>
      <c r="C144"/>
      <c r="D144"/>
      <c r="E144"/>
      <c r="F144"/>
      <c r="O144" s="6"/>
    </row>
    <row r="145" spans="2:15" s="1" customFormat="1" x14ac:dyDescent="0.35">
      <c r="B145" s="83" t="s">
        <v>346</v>
      </c>
      <c r="C145"/>
      <c r="D145"/>
      <c r="E145"/>
      <c r="F145"/>
      <c r="O145" s="6"/>
    </row>
    <row r="146" spans="2:15" s="1" customFormat="1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x14ac:dyDescent="0.35">
      <c r="B153" s="83" t="s">
        <v>347</v>
      </c>
      <c r="C153"/>
      <c r="D153"/>
      <c r="E153"/>
      <c r="F153"/>
      <c r="O153" s="6"/>
    </row>
    <row r="154" spans="2:15" s="1" customFormat="1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x14ac:dyDescent="0.35">
      <c r="B161" s="83" t="s">
        <v>351</v>
      </c>
      <c r="C161"/>
      <c r="D161"/>
      <c r="E161"/>
      <c r="F161"/>
      <c r="O161" s="6"/>
    </row>
    <row r="162" spans="2:15" s="1" customFormat="1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x14ac:dyDescent="0.35">
      <c r="B169" s="83" t="s">
        <v>352</v>
      </c>
      <c r="C169"/>
      <c r="D169"/>
      <c r="E169"/>
      <c r="F169"/>
      <c r="O169" s="6"/>
    </row>
    <row r="170" spans="2:15" s="1" customFormat="1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x14ac:dyDescent="0.35">
      <c r="B177" s="83" t="s">
        <v>354</v>
      </c>
      <c r="C177"/>
      <c r="D177"/>
      <c r="E177"/>
      <c r="F177"/>
      <c r="O177" s="6"/>
    </row>
    <row r="178" spans="2:15" s="1" customFormat="1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x14ac:dyDescent="0.35">
      <c r="B179" s="83" t="s">
        <v>377</v>
      </c>
      <c r="C179"/>
      <c r="D179"/>
      <c r="E179"/>
      <c r="F179"/>
      <c r="O179" s="6"/>
    </row>
    <row r="180" spans="2:15" s="1" customFormat="1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" si="19">+G188+1</f>
        <v>2024</v>
      </c>
      <c r="I188" s="31">
        <f t="shared" ref="I188" si="20">+H188+1</f>
        <v>2025</v>
      </c>
      <c r="J188" s="31">
        <f t="shared" ref="J188" si="21">+I188+1</f>
        <v>2026</v>
      </c>
      <c r="K188" s="31">
        <f t="shared" ref="K188" si="22">+J188+1</f>
        <v>2027</v>
      </c>
      <c r="L188" s="31">
        <f t="shared" ref="L188" si="23">+K188+1</f>
        <v>2028</v>
      </c>
      <c r="M188" s="31">
        <f t="shared" ref="M188" si="24">+L188+1</f>
        <v>2029</v>
      </c>
      <c r="N188" s="31">
        <f t="shared" ref="N188" si="25">+M188+1</f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x14ac:dyDescent="0.35">
      <c r="B199" s="39" t="s">
        <v>386</v>
      </c>
      <c r="C199"/>
      <c r="D199"/>
      <c r="E199"/>
      <c r="F199"/>
      <c r="G199" s="54">
        <f t="shared" ref="G199:O199" si="26">SUM(G200:G215)</f>
        <v>0</v>
      </c>
      <c r="H199" s="54">
        <f t="shared" si="26"/>
        <v>0</v>
      </c>
      <c r="I199" s="54">
        <f t="shared" si="26"/>
        <v>0</v>
      </c>
      <c r="J199" s="54">
        <f t="shared" si="26"/>
        <v>0</v>
      </c>
      <c r="K199" s="54">
        <f t="shared" si="26"/>
        <v>0</v>
      </c>
      <c r="L199" s="54">
        <f t="shared" si="26"/>
        <v>0</v>
      </c>
      <c r="M199" s="54">
        <f t="shared" si="26"/>
        <v>0</v>
      </c>
      <c r="N199" s="54">
        <f t="shared" si="26"/>
        <v>0</v>
      </c>
      <c r="O199" s="126">
        <f t="shared" si="26"/>
        <v>0</v>
      </c>
    </row>
    <row r="200" spans="1:15" s="1" customFormat="1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customHeight="1" x14ac:dyDescent="0.35">
      <c r="B220" s="166"/>
      <c r="C220" s="128"/>
      <c r="D220" s="128"/>
      <c r="E220" s="30"/>
      <c r="F220" s="30"/>
      <c r="G220" s="128"/>
      <c r="H220" s="128"/>
      <c r="I220" s="128"/>
      <c r="J220" s="128"/>
      <c r="K220" s="30"/>
      <c r="L220" s="30"/>
      <c r="M220" s="30"/>
      <c r="N220" s="30"/>
      <c r="O220" s="1"/>
    </row>
    <row r="221" spans="1:16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x14ac:dyDescent="0.35"/>
    <row r="223" spans="1:16" x14ac:dyDescent="0.35"/>
    <row r="224" spans="1:16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</sheetData>
  <sheetProtection algorithmName="SHA-512" hashValue="2PKoD5W5DGkbpF6ICOF7IgU+JWE2uZGZTax0VRkP8MIeR5EvBo63koSICV5QQKe6kNm9ZeypTRngjT9PLyNbtQ==" saltValue="eJ4Wr16H68PGzQBIyXfp4Q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6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70C0"/>
  </sheetPr>
  <dimension ref="A1:P257"/>
  <sheetViews>
    <sheetView showGridLines="0" zoomScale="85" zoomScaleNormal="85" workbookViewId="0">
      <pane ySplit="3" topLeftCell="A181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3OMI3ow+pt/t7xR4894mVyd/pgf7wHeNLYXyavzSq4Cce7+HjzQd3PYFVu6VM75EYxA00AJYpAdDKOMfRWJtBA==" saltValue="cc18LS2Gk6TL6ggHkpQnGg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7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70C0"/>
  </sheetPr>
  <dimension ref="A1:P257"/>
  <sheetViews>
    <sheetView showGridLines="0" zoomScale="85" zoomScaleNormal="85" workbookViewId="0">
      <pane ySplit="3" topLeftCell="A43" activePane="bottomLeft" state="frozen"/>
      <selection activeCell="B28" sqref="B28"/>
      <selection pane="bottomLeft" activeCell="B197" sqref="B197"/>
    </sheetView>
  </sheetViews>
  <sheetFormatPr defaultColWidth="0" defaultRowHeight="15" customHeight="1" zeroHeight="1" x14ac:dyDescent="0.35"/>
  <cols>
    <col min="1" max="1" width="2.81640625" customWidth="1"/>
    <col min="2" max="2" width="48.453125" customWidth="1"/>
    <col min="3" max="3" width="19.453125" customWidth="1"/>
    <col min="4" max="4" width="17.453125" customWidth="1"/>
    <col min="5" max="5" width="14.81640625" customWidth="1"/>
    <col min="6" max="6" width="1.453125" customWidth="1"/>
    <col min="7" max="15" width="15.08984375" customWidth="1"/>
    <col min="16" max="16" width="2.81640625" customWidth="1"/>
    <col min="17" max="16384" width="9.08984375" hidden="1"/>
  </cols>
  <sheetData>
    <row r="1" spans="2:15" ht="14.5" x14ac:dyDescent="0.35"/>
    <row r="2" spans="2:15" s="2" customFormat="1" ht="30" customHeight="1" x14ac:dyDescent="0.35">
      <c r="B2" s="3" t="s">
        <v>407</v>
      </c>
      <c r="C2" s="234"/>
      <c r="D2" s="367" t="s">
        <v>408</v>
      </c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8"/>
    </row>
    <row r="3" spans="2:15" ht="14.5" x14ac:dyDescent="0.35"/>
    <row r="4" spans="2:15" ht="30" customHeight="1" x14ac:dyDescent="0.35">
      <c r="B4" s="369" t="s">
        <v>409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2:15" ht="15.5" x14ac:dyDescent="0.35">
      <c r="B5" s="41" t="s">
        <v>410</v>
      </c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25"/>
    </row>
    <row r="6" spans="2:15" ht="15.5" x14ac:dyDescent="0.35">
      <c r="B6" s="42" t="s">
        <v>411</v>
      </c>
      <c r="C6" s="45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25"/>
    </row>
    <row r="7" spans="2:15" ht="15.5" x14ac:dyDescent="0.35">
      <c r="B7" s="43"/>
      <c r="C7" s="46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25"/>
    </row>
    <row r="8" spans="2:15" ht="14.5" x14ac:dyDescent="0.35">
      <c r="B8" s="372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4"/>
    </row>
    <row r="9" spans="2:15" ht="14.5" x14ac:dyDescent="0.35">
      <c r="B9" s="372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15" ht="14.5" x14ac:dyDescent="0.35">
      <c r="B10" s="372"/>
      <c r="C10" s="373"/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4"/>
    </row>
    <row r="11" spans="2:15" ht="14.5" x14ac:dyDescent="0.3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4"/>
    </row>
    <row r="12" spans="2:15" ht="14.5" x14ac:dyDescent="0.35">
      <c r="B12" s="372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4"/>
    </row>
    <row r="13" spans="2:15" ht="14.5" x14ac:dyDescent="0.35">
      <c r="B13" s="372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4"/>
    </row>
    <row r="14" spans="2:15" ht="14.5" x14ac:dyDescent="0.35">
      <c r="B14" s="372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4"/>
    </row>
    <row r="15" spans="2:15" ht="14.5" x14ac:dyDescent="0.35">
      <c r="B15" s="27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</row>
    <row r="16" spans="2:15" ht="14.5" x14ac:dyDescent="0.35"/>
    <row r="17" spans="2:15" ht="30" customHeight="1" x14ac:dyDescent="0.35">
      <c r="B17" s="33" t="s">
        <v>412</v>
      </c>
      <c r="C17" s="19" t="s">
        <v>413</v>
      </c>
      <c r="D17" s="19"/>
      <c r="E17" s="19" t="s">
        <v>414</v>
      </c>
      <c r="F17" s="34"/>
      <c r="G17" s="31">
        <v>2023</v>
      </c>
      <c r="H17" s="31">
        <f t="shared" ref="H17:N17" si="0">+G17+1</f>
        <v>2024</v>
      </c>
      <c r="I17" s="31">
        <f t="shared" si="0"/>
        <v>2025</v>
      </c>
      <c r="J17" s="31">
        <f t="shared" si="0"/>
        <v>2026</v>
      </c>
      <c r="K17" s="31">
        <f t="shared" si="0"/>
        <v>2027</v>
      </c>
      <c r="L17" s="31">
        <f t="shared" si="0"/>
        <v>2028</v>
      </c>
      <c r="M17" s="31">
        <f t="shared" si="0"/>
        <v>2029</v>
      </c>
      <c r="N17" s="31">
        <f t="shared" si="0"/>
        <v>2030</v>
      </c>
      <c r="O17" s="20" t="s">
        <v>415</v>
      </c>
    </row>
    <row r="18" spans="2:15" ht="14.5" x14ac:dyDescent="0.35">
      <c r="B18" s="26"/>
      <c r="O18" s="25"/>
    </row>
    <row r="19" spans="2:15" ht="14.5" x14ac:dyDescent="0.35">
      <c r="B19" s="222"/>
      <c r="C19" s="213"/>
      <c r="D19" s="264"/>
      <c r="E19" s="215"/>
      <c r="F19" s="147"/>
      <c r="G19" s="153"/>
      <c r="H19" s="153"/>
      <c r="I19" s="153"/>
      <c r="J19" s="153"/>
      <c r="K19" s="153"/>
      <c r="L19" s="153"/>
      <c r="M19" s="150"/>
      <c r="N19" s="150"/>
      <c r="O19" s="156"/>
    </row>
    <row r="20" spans="2:15" ht="14.5" x14ac:dyDescent="0.35">
      <c r="B20" s="223"/>
      <c r="C20" s="216"/>
      <c r="D20" s="265"/>
      <c r="E20" s="218"/>
      <c r="F20" s="148"/>
      <c r="G20" s="154"/>
      <c r="H20" s="151"/>
      <c r="I20" s="151"/>
      <c r="J20" s="151"/>
      <c r="K20" s="151"/>
      <c r="L20" s="151"/>
      <c r="M20" s="151"/>
      <c r="N20" s="151"/>
      <c r="O20" s="157"/>
    </row>
    <row r="21" spans="2:15" ht="14.5" x14ac:dyDescent="0.35">
      <c r="B21" s="223"/>
      <c r="C21" s="216"/>
      <c r="D21" s="265"/>
      <c r="E21" s="218"/>
      <c r="F21" s="148"/>
      <c r="G21" s="154"/>
      <c r="H21" s="151"/>
      <c r="I21" s="151"/>
      <c r="J21" s="151"/>
      <c r="K21" s="151"/>
      <c r="L21" s="151"/>
      <c r="M21" s="151"/>
      <c r="N21" s="151"/>
      <c r="O21" s="157"/>
    </row>
    <row r="22" spans="2:15" ht="14.5" x14ac:dyDescent="0.35">
      <c r="B22" s="223"/>
      <c r="C22" s="216"/>
      <c r="D22" s="265"/>
      <c r="E22" s="218"/>
      <c r="F22" s="148"/>
      <c r="G22" s="153"/>
      <c r="H22" s="151"/>
      <c r="I22" s="151"/>
      <c r="J22" s="151"/>
      <c r="K22" s="151"/>
      <c r="L22" s="151"/>
      <c r="M22" s="151"/>
      <c r="N22" s="151"/>
      <c r="O22" s="157"/>
    </row>
    <row r="23" spans="2:15" ht="14.5" x14ac:dyDescent="0.35">
      <c r="B23" s="223"/>
      <c r="C23" s="216"/>
      <c r="D23" s="265"/>
      <c r="E23" s="218"/>
      <c r="F23" s="148"/>
      <c r="G23" s="154"/>
      <c r="H23" s="151"/>
      <c r="I23" s="151"/>
      <c r="J23" s="151"/>
      <c r="K23" s="151"/>
      <c r="L23" s="151"/>
      <c r="M23" s="151"/>
      <c r="N23" s="151"/>
      <c r="O23" s="157"/>
    </row>
    <row r="24" spans="2:15" ht="14.5" x14ac:dyDescent="0.35">
      <c r="B24" s="223"/>
      <c r="C24" s="216"/>
      <c r="D24" s="265"/>
      <c r="E24" s="218"/>
      <c r="F24" s="148"/>
      <c r="G24" s="154"/>
      <c r="H24" s="151"/>
      <c r="I24" s="151"/>
      <c r="J24" s="151"/>
      <c r="K24" s="151"/>
      <c r="L24" s="151"/>
      <c r="M24" s="151"/>
      <c r="N24" s="151"/>
      <c r="O24" s="157"/>
    </row>
    <row r="25" spans="2:15" ht="14.5" x14ac:dyDescent="0.35">
      <c r="B25" s="223"/>
      <c r="C25" s="216"/>
      <c r="D25" s="265"/>
      <c r="E25" s="218"/>
      <c r="F25" s="148"/>
      <c r="G25" s="154"/>
      <c r="H25" s="151"/>
      <c r="I25" s="151"/>
      <c r="J25" s="151"/>
      <c r="K25" s="151"/>
      <c r="L25" s="151"/>
      <c r="M25" s="151"/>
      <c r="N25" s="151"/>
      <c r="O25" s="157"/>
    </row>
    <row r="26" spans="2:15" ht="14.5" x14ac:dyDescent="0.35">
      <c r="B26" s="223"/>
      <c r="C26" s="216"/>
      <c r="D26" s="265"/>
      <c r="E26" s="218"/>
      <c r="F26" s="148"/>
      <c r="G26" s="154"/>
      <c r="H26" s="151"/>
      <c r="I26" s="151"/>
      <c r="J26" s="151"/>
      <c r="K26" s="151"/>
      <c r="L26" s="151"/>
      <c r="M26" s="151"/>
      <c r="N26" s="151"/>
      <c r="O26" s="157"/>
    </row>
    <row r="27" spans="2:15" ht="14.5" x14ac:dyDescent="0.35">
      <c r="B27" s="223"/>
      <c r="C27" s="216"/>
      <c r="D27" s="265"/>
      <c r="E27" s="218"/>
      <c r="F27" s="148"/>
      <c r="G27" s="154"/>
      <c r="H27" s="151"/>
      <c r="I27" s="151"/>
      <c r="J27" s="151"/>
      <c r="K27" s="151"/>
      <c r="L27" s="151"/>
      <c r="M27" s="151"/>
      <c r="N27" s="151"/>
      <c r="O27" s="157"/>
    </row>
    <row r="28" spans="2:15" ht="14.5" x14ac:dyDescent="0.35">
      <c r="B28" s="223"/>
      <c r="C28" s="216"/>
      <c r="D28" s="265"/>
      <c r="E28" s="218"/>
      <c r="F28" s="148"/>
      <c r="G28" s="154"/>
      <c r="H28" s="151"/>
      <c r="I28" s="151"/>
      <c r="J28" s="151"/>
      <c r="K28" s="151"/>
      <c r="L28" s="151"/>
      <c r="M28" s="151"/>
      <c r="N28" s="151"/>
      <c r="O28" s="157"/>
    </row>
    <row r="29" spans="2:15" ht="14.5" x14ac:dyDescent="0.35">
      <c r="B29" s="223"/>
      <c r="C29" s="216"/>
      <c r="D29" s="265"/>
      <c r="E29" s="218"/>
      <c r="F29" s="148"/>
      <c r="G29" s="154"/>
      <c r="H29" s="151"/>
      <c r="I29" s="151"/>
      <c r="J29" s="151"/>
      <c r="K29" s="151"/>
      <c r="L29" s="151"/>
      <c r="M29" s="151"/>
      <c r="N29" s="151"/>
      <c r="O29" s="157"/>
    </row>
    <row r="30" spans="2:15" ht="14.5" x14ac:dyDescent="0.35">
      <c r="B30" s="223"/>
      <c r="C30" s="216"/>
      <c r="D30" s="265"/>
      <c r="E30" s="218"/>
      <c r="F30" s="148"/>
      <c r="G30" s="154"/>
      <c r="H30" s="151"/>
      <c r="I30" s="151"/>
      <c r="J30" s="151"/>
      <c r="K30" s="151"/>
      <c r="L30" s="151"/>
      <c r="M30" s="151"/>
      <c r="N30" s="151"/>
      <c r="O30" s="157"/>
    </row>
    <row r="31" spans="2:15" ht="14.5" x14ac:dyDescent="0.35">
      <c r="B31" s="223"/>
      <c r="C31" s="216"/>
      <c r="D31" s="265"/>
      <c r="E31" s="218"/>
      <c r="F31" s="148"/>
      <c r="G31" s="154"/>
      <c r="H31" s="151"/>
      <c r="I31" s="151"/>
      <c r="J31" s="151"/>
      <c r="K31" s="151"/>
      <c r="L31" s="151"/>
      <c r="M31" s="151"/>
      <c r="N31" s="151"/>
      <c r="O31" s="157"/>
    </row>
    <row r="32" spans="2:15" ht="14.5" x14ac:dyDescent="0.35">
      <c r="B32" s="223"/>
      <c r="C32" s="216"/>
      <c r="D32" s="265"/>
      <c r="E32" s="218"/>
      <c r="F32" s="148"/>
      <c r="G32" s="154"/>
      <c r="H32" s="151"/>
      <c r="I32" s="151"/>
      <c r="J32" s="151"/>
      <c r="K32" s="151"/>
      <c r="L32" s="151"/>
      <c r="M32" s="151"/>
      <c r="N32" s="151"/>
      <c r="O32" s="157"/>
    </row>
    <row r="33" spans="2:15" ht="14.5" x14ac:dyDescent="0.35">
      <c r="B33" s="223"/>
      <c r="C33" s="216"/>
      <c r="D33" s="265"/>
      <c r="E33" s="218"/>
      <c r="F33" s="148"/>
      <c r="G33" s="154"/>
      <c r="H33" s="151"/>
      <c r="I33" s="151"/>
      <c r="J33" s="151"/>
      <c r="K33" s="151"/>
      <c r="L33" s="151"/>
      <c r="M33" s="151"/>
      <c r="N33" s="151"/>
      <c r="O33" s="157"/>
    </row>
    <row r="34" spans="2:15" ht="14.5" x14ac:dyDescent="0.35">
      <c r="B34" s="223"/>
      <c r="C34" s="216"/>
      <c r="D34" s="265"/>
      <c r="E34" s="218"/>
      <c r="F34" s="148"/>
      <c r="G34" s="154"/>
      <c r="H34" s="151"/>
      <c r="I34" s="151"/>
      <c r="J34" s="151"/>
      <c r="K34" s="151"/>
      <c r="L34" s="151"/>
      <c r="M34" s="151"/>
      <c r="N34" s="151"/>
      <c r="O34" s="157"/>
    </row>
    <row r="35" spans="2:15" ht="14.5" x14ac:dyDescent="0.35">
      <c r="B35" s="223"/>
      <c r="C35" s="216"/>
      <c r="D35" s="265"/>
      <c r="E35" s="218"/>
      <c r="F35" s="148"/>
      <c r="G35" s="154"/>
      <c r="H35" s="151"/>
      <c r="I35" s="151"/>
      <c r="J35" s="151"/>
      <c r="K35" s="151"/>
      <c r="L35" s="151"/>
      <c r="M35" s="151"/>
      <c r="N35" s="151"/>
      <c r="O35" s="157"/>
    </row>
    <row r="36" spans="2:15" ht="14.5" x14ac:dyDescent="0.35">
      <c r="B36" s="223"/>
      <c r="C36" s="216"/>
      <c r="D36" s="265"/>
      <c r="E36" s="218"/>
      <c r="F36" s="148"/>
      <c r="G36" s="154"/>
      <c r="H36" s="151"/>
      <c r="I36" s="151"/>
      <c r="J36" s="151"/>
      <c r="K36" s="151"/>
      <c r="L36" s="151"/>
      <c r="M36" s="151"/>
      <c r="N36" s="151"/>
      <c r="O36" s="157"/>
    </row>
    <row r="37" spans="2:15" ht="14.5" x14ac:dyDescent="0.35">
      <c r="B37" s="223"/>
      <c r="C37" s="216"/>
      <c r="D37" s="265"/>
      <c r="E37" s="218"/>
      <c r="F37" s="148"/>
      <c r="G37" s="154"/>
      <c r="H37" s="151"/>
      <c r="I37" s="151"/>
      <c r="J37" s="151"/>
      <c r="K37" s="151"/>
      <c r="L37" s="151"/>
      <c r="M37" s="151"/>
      <c r="N37" s="151"/>
      <c r="O37" s="157"/>
    </row>
    <row r="38" spans="2:15" ht="14.5" x14ac:dyDescent="0.35">
      <c r="B38" s="223"/>
      <c r="C38" s="216"/>
      <c r="D38" s="265"/>
      <c r="E38" s="218"/>
      <c r="F38" s="148"/>
      <c r="G38" s="154"/>
      <c r="H38" s="151"/>
      <c r="I38" s="151"/>
      <c r="J38" s="151"/>
      <c r="K38" s="151"/>
      <c r="L38" s="151"/>
      <c r="M38" s="151"/>
      <c r="N38" s="151"/>
      <c r="O38" s="157"/>
    </row>
    <row r="39" spans="2:15" ht="14.5" x14ac:dyDescent="0.35">
      <c r="B39" s="223"/>
      <c r="C39" s="216"/>
      <c r="D39" s="265"/>
      <c r="E39" s="218"/>
      <c r="F39" s="148"/>
      <c r="G39" s="154"/>
      <c r="H39" s="151"/>
      <c r="I39" s="151"/>
      <c r="J39" s="151"/>
      <c r="K39" s="151"/>
      <c r="L39" s="151"/>
      <c r="M39" s="151"/>
      <c r="N39" s="151"/>
      <c r="O39" s="157"/>
    </row>
    <row r="40" spans="2:15" ht="14.5" x14ac:dyDescent="0.35">
      <c r="B40" s="223"/>
      <c r="C40" s="216"/>
      <c r="D40" s="265"/>
      <c r="E40" s="218"/>
      <c r="F40" s="148"/>
      <c r="G40" s="154"/>
      <c r="H40" s="151"/>
      <c r="I40" s="151"/>
      <c r="J40" s="151"/>
      <c r="K40" s="151"/>
      <c r="L40" s="151"/>
      <c r="M40" s="151"/>
      <c r="N40" s="151"/>
      <c r="O40" s="157"/>
    </row>
    <row r="41" spans="2:15" ht="14.5" x14ac:dyDescent="0.35">
      <c r="B41" s="223"/>
      <c r="C41" s="216"/>
      <c r="D41" s="265"/>
      <c r="E41" s="218"/>
      <c r="F41" s="148"/>
      <c r="G41" s="154"/>
      <c r="H41" s="151"/>
      <c r="I41" s="151"/>
      <c r="J41" s="151"/>
      <c r="K41" s="151"/>
      <c r="L41" s="151"/>
      <c r="M41" s="151"/>
      <c r="N41" s="151"/>
      <c r="O41" s="157"/>
    </row>
    <row r="42" spans="2:15" ht="14.5" x14ac:dyDescent="0.35">
      <c r="B42" s="223"/>
      <c r="C42" s="216"/>
      <c r="D42" s="265"/>
      <c r="E42" s="218"/>
      <c r="F42" s="148"/>
      <c r="G42" s="154"/>
      <c r="H42" s="151"/>
      <c r="I42" s="151"/>
      <c r="J42" s="151"/>
      <c r="K42" s="151"/>
      <c r="L42" s="151"/>
      <c r="M42" s="151"/>
      <c r="N42" s="151"/>
      <c r="O42" s="157"/>
    </row>
    <row r="43" spans="2:15" ht="14.5" x14ac:dyDescent="0.35">
      <c r="B43" s="224"/>
      <c r="C43" s="219"/>
      <c r="D43" s="266"/>
      <c r="E43" s="221"/>
      <c r="F43" s="149"/>
      <c r="G43" s="155"/>
      <c r="H43" s="152"/>
      <c r="I43" s="152"/>
      <c r="J43" s="152"/>
      <c r="K43" s="152"/>
      <c r="L43" s="152"/>
      <c r="M43" s="152"/>
      <c r="N43" s="152"/>
      <c r="O43" s="158"/>
    </row>
    <row r="44" spans="2:15" ht="14.5" x14ac:dyDescent="0.35"/>
    <row r="45" spans="2:15" ht="27" customHeight="1" x14ac:dyDescent="0.35">
      <c r="B45" s="33" t="s">
        <v>416</v>
      </c>
      <c r="C45" s="47"/>
      <c r="D45" s="47"/>
      <c r="E45" s="34"/>
      <c r="F45" s="34"/>
      <c r="G45" s="31"/>
      <c r="H45" s="31"/>
      <c r="I45" s="31"/>
      <c r="J45" s="31"/>
      <c r="K45" s="31"/>
      <c r="L45" s="31"/>
      <c r="M45" s="31"/>
      <c r="N45" s="31"/>
      <c r="O45" s="32"/>
    </row>
    <row r="46" spans="2:15" ht="5" customHeight="1" x14ac:dyDescent="0.35">
      <c r="B46" s="26"/>
      <c r="O46" s="25"/>
    </row>
    <row r="47" spans="2:15" s="1" customFormat="1" ht="30" customHeight="1" x14ac:dyDescent="0.35">
      <c r="B47" s="4" t="s">
        <v>357</v>
      </c>
      <c r="C47" s="159"/>
      <c r="D47" s="159"/>
      <c r="E47" s="159"/>
      <c r="F47" s="159"/>
      <c r="G47" s="31">
        <v>2023</v>
      </c>
      <c r="H47" s="31">
        <f t="shared" ref="H47:N47" si="1">+G47+1</f>
        <v>2024</v>
      </c>
      <c r="I47" s="31">
        <f t="shared" si="1"/>
        <v>2025</v>
      </c>
      <c r="J47" s="31">
        <f t="shared" si="1"/>
        <v>2026</v>
      </c>
      <c r="K47" s="31">
        <f t="shared" si="1"/>
        <v>2027</v>
      </c>
      <c r="L47" s="31">
        <f t="shared" si="1"/>
        <v>2028</v>
      </c>
      <c r="M47" s="31">
        <f t="shared" si="1"/>
        <v>2029</v>
      </c>
      <c r="N47" s="31">
        <f t="shared" si="1"/>
        <v>2030</v>
      </c>
      <c r="O47" s="20" t="s">
        <v>415</v>
      </c>
    </row>
    <row r="48" spans="2:15" s="1" customFormat="1" ht="5" customHeight="1" x14ac:dyDescent="0.35">
      <c r="B48" s="18"/>
      <c r="C48"/>
      <c r="D48"/>
      <c r="E48"/>
      <c r="F48"/>
      <c r="O48" s="6"/>
    </row>
    <row r="49" spans="2:15" s="1" customFormat="1" ht="14.5" x14ac:dyDescent="0.35">
      <c r="B49" s="35" t="s">
        <v>358</v>
      </c>
      <c r="C49"/>
      <c r="D49"/>
      <c r="E49"/>
      <c r="F49"/>
      <c r="G49" s="111">
        <f t="shared" ref="G49:O49" si="2">SUM(G52:G87)</f>
        <v>0</v>
      </c>
      <c r="H49" s="111">
        <f t="shared" si="2"/>
        <v>0</v>
      </c>
      <c r="I49" s="111">
        <f t="shared" si="2"/>
        <v>0</v>
      </c>
      <c r="J49" s="111">
        <f t="shared" si="2"/>
        <v>0</v>
      </c>
      <c r="K49" s="111">
        <f t="shared" si="2"/>
        <v>0</v>
      </c>
      <c r="L49" s="111">
        <f t="shared" si="2"/>
        <v>0</v>
      </c>
      <c r="M49" s="111">
        <f t="shared" si="2"/>
        <v>0</v>
      </c>
      <c r="N49" s="111">
        <f t="shared" si="2"/>
        <v>0</v>
      </c>
      <c r="O49" s="112">
        <f t="shared" si="2"/>
        <v>0</v>
      </c>
    </row>
    <row r="50" spans="2:15" s="1" customFormat="1" ht="3" customHeight="1" x14ac:dyDescent="0.35">
      <c r="B50" s="14"/>
      <c r="C50"/>
      <c r="D50"/>
      <c r="E50"/>
      <c r="F50"/>
      <c r="G50" s="23"/>
      <c r="H50" s="23"/>
      <c r="I50" s="23"/>
      <c r="J50" s="23"/>
      <c r="K50" s="23"/>
      <c r="L50" s="23"/>
      <c r="M50" s="23"/>
      <c r="N50" s="23"/>
      <c r="O50" s="37"/>
    </row>
    <row r="51" spans="2:15" s="1" customFormat="1" ht="14.5" x14ac:dyDescent="0.35">
      <c r="B51" s="5" t="s">
        <v>359</v>
      </c>
      <c r="C51"/>
      <c r="D51"/>
      <c r="E51"/>
      <c r="F51"/>
      <c r="N51" s="23"/>
      <c r="O51" s="37"/>
    </row>
    <row r="52" spans="2:15" s="1" customFormat="1" ht="14.5" x14ac:dyDescent="0.35">
      <c r="B52" s="113"/>
      <c r="C52"/>
      <c r="D52"/>
      <c r="E52"/>
      <c r="F52"/>
      <c r="G52" s="78"/>
      <c r="H52" s="78"/>
      <c r="I52" s="78"/>
      <c r="J52" s="78"/>
      <c r="K52" s="78"/>
      <c r="L52" s="78"/>
      <c r="M52" s="78"/>
      <c r="N52" s="78"/>
      <c r="O52" s="114"/>
    </row>
    <row r="53" spans="2:15" s="1" customFormat="1" ht="14.5" x14ac:dyDescent="0.35">
      <c r="B53" s="115"/>
      <c r="C53"/>
      <c r="D53"/>
      <c r="E53"/>
      <c r="F53"/>
      <c r="G53" s="78"/>
      <c r="H53" s="79"/>
      <c r="I53" s="79"/>
      <c r="J53" s="79"/>
      <c r="K53" s="79"/>
      <c r="L53" s="79"/>
      <c r="M53" s="79"/>
      <c r="N53" s="79"/>
      <c r="O53" s="116"/>
    </row>
    <row r="54" spans="2:15" s="1" customFormat="1" ht="14.5" x14ac:dyDescent="0.35">
      <c r="B54" s="115"/>
      <c r="C54"/>
      <c r="D54"/>
      <c r="E54"/>
      <c r="F54"/>
      <c r="G54" s="78"/>
      <c r="H54" s="79"/>
      <c r="I54" s="79"/>
      <c r="J54" s="79"/>
      <c r="K54" s="79"/>
      <c r="L54" s="79"/>
      <c r="M54" s="79"/>
      <c r="N54" s="79"/>
      <c r="O54" s="116"/>
    </row>
    <row r="55" spans="2:15" s="1" customFormat="1" ht="14.5" x14ac:dyDescent="0.35">
      <c r="B55" s="115"/>
      <c r="C55"/>
      <c r="D55"/>
      <c r="E55"/>
      <c r="F55"/>
      <c r="G55" s="78"/>
      <c r="H55" s="79"/>
      <c r="I55" s="79"/>
      <c r="J55" s="79"/>
      <c r="K55" s="79"/>
      <c r="L55" s="79"/>
      <c r="M55" s="79"/>
      <c r="N55" s="79"/>
      <c r="O55" s="116"/>
    </row>
    <row r="56" spans="2:15" s="1" customFormat="1" ht="14.5" x14ac:dyDescent="0.35">
      <c r="B56" s="115"/>
      <c r="C56"/>
      <c r="D56"/>
      <c r="E56"/>
      <c r="F56"/>
      <c r="G56" s="78"/>
      <c r="H56" s="79"/>
      <c r="I56" s="79"/>
      <c r="J56" s="79"/>
      <c r="K56" s="79"/>
      <c r="L56" s="79"/>
      <c r="M56" s="79"/>
      <c r="N56" s="79"/>
      <c r="O56" s="116"/>
    </row>
    <row r="57" spans="2:15" s="1" customFormat="1" ht="14.5" x14ac:dyDescent="0.35">
      <c r="B57" s="115"/>
      <c r="C57"/>
      <c r="D57"/>
      <c r="E57"/>
      <c r="F57"/>
      <c r="G57" s="78"/>
      <c r="H57" s="79"/>
      <c r="I57" s="79"/>
      <c r="J57" s="79"/>
      <c r="K57" s="79"/>
      <c r="L57" s="79"/>
      <c r="M57" s="79"/>
      <c r="N57" s="79"/>
      <c r="O57" s="116"/>
    </row>
    <row r="58" spans="2:15" s="1" customFormat="1" ht="14.5" x14ac:dyDescent="0.35">
      <c r="B58" s="115"/>
      <c r="C58"/>
      <c r="D58"/>
      <c r="E58"/>
      <c r="F58"/>
      <c r="G58" s="78"/>
      <c r="H58" s="79"/>
      <c r="I58" s="79"/>
      <c r="J58" s="79"/>
      <c r="K58" s="79"/>
      <c r="L58" s="79"/>
      <c r="M58" s="79"/>
      <c r="N58" s="79"/>
      <c r="O58" s="116"/>
    </row>
    <row r="59" spans="2:15" s="1" customFormat="1" ht="14.5" x14ac:dyDescent="0.35">
      <c r="B59" s="115"/>
      <c r="C59"/>
      <c r="D59"/>
      <c r="E59"/>
      <c r="F59"/>
      <c r="G59" s="78"/>
      <c r="H59" s="79"/>
      <c r="I59" s="79"/>
      <c r="J59" s="79"/>
      <c r="K59" s="79"/>
      <c r="L59" s="79"/>
      <c r="M59" s="79"/>
      <c r="N59" s="79"/>
      <c r="O59" s="116"/>
    </row>
    <row r="60" spans="2:15" s="1" customFormat="1" ht="14.5" x14ac:dyDescent="0.35">
      <c r="B60" s="115"/>
      <c r="C60"/>
      <c r="D60"/>
      <c r="E60"/>
      <c r="F60"/>
      <c r="G60" s="78"/>
      <c r="H60" s="79"/>
      <c r="I60" s="79"/>
      <c r="J60" s="79"/>
      <c r="K60" s="79"/>
      <c r="L60" s="79"/>
      <c r="M60" s="79"/>
      <c r="N60" s="79"/>
      <c r="O60" s="116"/>
    </row>
    <row r="61" spans="2:15" s="1" customFormat="1" ht="14.5" x14ac:dyDescent="0.35">
      <c r="B61" s="115"/>
      <c r="C61"/>
      <c r="D61"/>
      <c r="E61"/>
      <c r="F61"/>
      <c r="G61" s="78"/>
      <c r="H61" s="79"/>
      <c r="I61" s="79"/>
      <c r="J61" s="79"/>
      <c r="K61" s="79"/>
      <c r="L61" s="79"/>
      <c r="M61" s="79"/>
      <c r="N61" s="79"/>
      <c r="O61" s="116"/>
    </row>
    <row r="62" spans="2:15" s="1" customFormat="1" ht="14.5" x14ac:dyDescent="0.35">
      <c r="B62" s="115"/>
      <c r="C62"/>
      <c r="D62"/>
      <c r="E62"/>
      <c r="F62"/>
      <c r="G62" s="78"/>
      <c r="H62" s="79"/>
      <c r="I62" s="79"/>
      <c r="J62" s="79"/>
      <c r="K62" s="79"/>
      <c r="L62" s="79"/>
      <c r="M62" s="79"/>
      <c r="N62" s="79"/>
      <c r="O62" s="116"/>
    </row>
    <row r="63" spans="2:15" s="1" customFormat="1" ht="14.5" x14ac:dyDescent="0.35">
      <c r="B63" s="115"/>
      <c r="C63"/>
      <c r="D63"/>
      <c r="E63"/>
      <c r="F63"/>
      <c r="G63" s="78"/>
      <c r="H63" s="79"/>
      <c r="I63" s="79"/>
      <c r="J63" s="79"/>
      <c r="K63" s="79"/>
      <c r="L63" s="79"/>
      <c r="M63" s="79"/>
      <c r="N63" s="79"/>
      <c r="O63" s="116"/>
    </row>
    <row r="64" spans="2:15" s="1" customFormat="1" ht="14.5" x14ac:dyDescent="0.35">
      <c r="B64" s="115"/>
      <c r="C64"/>
      <c r="D64"/>
      <c r="E64"/>
      <c r="F64"/>
      <c r="G64" s="78"/>
      <c r="H64" s="79"/>
      <c r="I64" s="79"/>
      <c r="J64" s="79"/>
      <c r="K64" s="79"/>
      <c r="L64" s="79"/>
      <c r="M64" s="79"/>
      <c r="N64" s="79"/>
      <c r="O64" s="116"/>
    </row>
    <row r="65" spans="2:15" s="1" customFormat="1" ht="14.5" x14ac:dyDescent="0.35">
      <c r="B65" s="115"/>
      <c r="C65"/>
      <c r="D65"/>
      <c r="E65"/>
      <c r="F65"/>
      <c r="G65" s="78"/>
      <c r="H65" s="79"/>
      <c r="I65" s="79"/>
      <c r="J65" s="79"/>
      <c r="K65" s="79"/>
      <c r="L65" s="79"/>
      <c r="M65" s="79"/>
      <c r="N65" s="79"/>
      <c r="O65" s="116"/>
    </row>
    <row r="66" spans="2:15" s="1" customFormat="1" ht="14.5" x14ac:dyDescent="0.35">
      <c r="B66" s="115"/>
      <c r="C66"/>
      <c r="D66"/>
      <c r="E66"/>
      <c r="F66"/>
      <c r="G66" s="78"/>
      <c r="H66" s="79"/>
      <c r="I66" s="79"/>
      <c r="J66" s="79"/>
      <c r="K66" s="79"/>
      <c r="L66" s="79"/>
      <c r="M66" s="79"/>
      <c r="N66" s="79"/>
      <c r="O66" s="116"/>
    </row>
    <row r="67" spans="2:15" s="1" customFormat="1" ht="14.5" x14ac:dyDescent="0.35">
      <c r="B67" s="115"/>
      <c r="C67"/>
      <c r="D67"/>
      <c r="E67"/>
      <c r="F67"/>
      <c r="G67" s="78"/>
      <c r="H67" s="79"/>
      <c r="I67" s="79"/>
      <c r="J67" s="79"/>
      <c r="K67" s="79"/>
      <c r="L67" s="79"/>
      <c r="M67" s="79"/>
      <c r="N67" s="79"/>
      <c r="O67" s="116"/>
    </row>
    <row r="68" spans="2:15" s="1" customFormat="1" ht="14.5" x14ac:dyDescent="0.35">
      <c r="B68" s="115"/>
      <c r="C68"/>
      <c r="D68"/>
      <c r="E68"/>
      <c r="F68"/>
      <c r="G68" s="78"/>
      <c r="H68" s="79"/>
      <c r="I68" s="79"/>
      <c r="J68" s="79"/>
      <c r="K68" s="79"/>
      <c r="L68" s="79"/>
      <c r="M68" s="79"/>
      <c r="N68" s="79"/>
      <c r="O68" s="116"/>
    </row>
    <row r="69" spans="2:15" s="1" customFormat="1" ht="14.5" x14ac:dyDescent="0.35">
      <c r="B69" s="115"/>
      <c r="C69"/>
      <c r="D69"/>
      <c r="E69"/>
      <c r="F69"/>
      <c r="G69" s="79"/>
      <c r="H69" s="79"/>
      <c r="I69" s="79"/>
      <c r="J69" s="79"/>
      <c r="K69" s="79"/>
      <c r="L69" s="79"/>
      <c r="M69" s="79"/>
      <c r="N69" s="79"/>
      <c r="O69" s="116"/>
    </row>
    <row r="70" spans="2:15" s="1" customFormat="1" ht="14.5" x14ac:dyDescent="0.35">
      <c r="B70" s="115"/>
      <c r="C70"/>
      <c r="D70"/>
      <c r="E70"/>
      <c r="F70"/>
      <c r="G70" s="79"/>
      <c r="H70" s="79"/>
      <c r="I70" s="79"/>
      <c r="J70" s="79"/>
      <c r="K70" s="79"/>
      <c r="L70" s="79"/>
      <c r="M70" s="79"/>
      <c r="N70" s="79"/>
      <c r="O70" s="116"/>
    </row>
    <row r="71" spans="2:15" s="1" customFormat="1" ht="14.5" x14ac:dyDescent="0.35">
      <c r="B71" s="115"/>
      <c r="C71"/>
      <c r="D71"/>
      <c r="E71"/>
      <c r="F71"/>
      <c r="G71" s="79"/>
      <c r="H71" s="79"/>
      <c r="I71" s="79"/>
      <c r="J71" s="79"/>
      <c r="K71" s="79"/>
      <c r="L71" s="79"/>
      <c r="M71" s="79"/>
      <c r="N71" s="79"/>
      <c r="O71" s="116"/>
    </row>
    <row r="72" spans="2:15" s="1" customFormat="1" ht="14.5" x14ac:dyDescent="0.35">
      <c r="B72" s="115"/>
      <c r="C72"/>
      <c r="D72"/>
      <c r="E72"/>
      <c r="F72"/>
      <c r="G72" s="79"/>
      <c r="H72" s="79"/>
      <c r="I72" s="79"/>
      <c r="J72" s="79"/>
      <c r="K72" s="79"/>
      <c r="L72" s="79"/>
      <c r="M72" s="79"/>
      <c r="N72" s="79"/>
      <c r="O72" s="116"/>
    </row>
    <row r="73" spans="2:15" s="1" customFormat="1" ht="14.5" x14ac:dyDescent="0.35">
      <c r="B73" s="115"/>
      <c r="C73"/>
      <c r="D73"/>
      <c r="E73"/>
      <c r="F73"/>
      <c r="G73" s="79"/>
      <c r="H73" s="79"/>
      <c r="I73" s="79"/>
      <c r="J73" s="79"/>
      <c r="K73" s="79"/>
      <c r="L73" s="79"/>
      <c r="M73" s="79"/>
      <c r="N73" s="79"/>
      <c r="O73" s="116"/>
    </row>
    <row r="74" spans="2:15" s="1" customFormat="1" ht="14.5" x14ac:dyDescent="0.35">
      <c r="B74" s="115"/>
      <c r="C74"/>
      <c r="D74"/>
      <c r="E74"/>
      <c r="F74"/>
      <c r="G74" s="79"/>
      <c r="H74" s="79"/>
      <c r="I74" s="79"/>
      <c r="J74" s="79"/>
      <c r="K74" s="79"/>
      <c r="L74" s="79"/>
      <c r="M74" s="79"/>
      <c r="N74" s="79"/>
      <c r="O74" s="116"/>
    </row>
    <row r="75" spans="2:15" s="1" customFormat="1" ht="14.5" x14ac:dyDescent="0.35">
      <c r="B75" s="115"/>
      <c r="C75"/>
      <c r="D75"/>
      <c r="E75"/>
      <c r="F75"/>
      <c r="G75" s="79"/>
      <c r="H75" s="79"/>
      <c r="I75" s="79"/>
      <c r="J75" s="79"/>
      <c r="K75" s="79"/>
      <c r="L75" s="79"/>
      <c r="M75" s="79"/>
      <c r="N75" s="79"/>
      <c r="O75" s="116"/>
    </row>
    <row r="76" spans="2:15" s="1" customFormat="1" ht="14.5" x14ac:dyDescent="0.35">
      <c r="B76" s="115"/>
      <c r="C76"/>
      <c r="D76"/>
      <c r="E76"/>
      <c r="F76"/>
      <c r="G76" s="79"/>
      <c r="H76" s="79"/>
      <c r="I76" s="79"/>
      <c r="J76" s="79"/>
      <c r="K76" s="79"/>
      <c r="L76" s="79"/>
      <c r="M76" s="79"/>
      <c r="N76" s="79"/>
      <c r="O76" s="116"/>
    </row>
    <row r="77" spans="2:15" s="1" customFormat="1" ht="14.5" x14ac:dyDescent="0.35">
      <c r="B77" s="115"/>
      <c r="C77"/>
      <c r="D77"/>
      <c r="E77"/>
      <c r="F77"/>
      <c r="G77" s="79"/>
      <c r="H77" s="79"/>
      <c r="I77" s="79"/>
      <c r="J77" s="79"/>
      <c r="K77" s="79"/>
      <c r="L77" s="79"/>
      <c r="M77" s="79"/>
      <c r="N77" s="79"/>
      <c r="O77" s="116"/>
    </row>
    <row r="78" spans="2:15" s="1" customFormat="1" ht="14.5" x14ac:dyDescent="0.35">
      <c r="B78" s="115"/>
      <c r="C78"/>
      <c r="D78"/>
      <c r="E78"/>
      <c r="F78"/>
      <c r="G78" s="79"/>
      <c r="H78" s="79"/>
      <c r="I78" s="79"/>
      <c r="J78" s="79"/>
      <c r="K78" s="79"/>
      <c r="L78" s="79"/>
      <c r="M78" s="79"/>
      <c r="N78" s="79"/>
      <c r="O78" s="116"/>
    </row>
    <row r="79" spans="2:15" s="1" customFormat="1" ht="14.5" x14ac:dyDescent="0.35">
      <c r="B79" s="115"/>
      <c r="C79"/>
      <c r="D79"/>
      <c r="E79"/>
      <c r="F79"/>
      <c r="G79" s="79"/>
      <c r="H79" s="79"/>
      <c r="I79" s="79"/>
      <c r="J79" s="79"/>
      <c r="K79" s="79"/>
      <c r="L79" s="79"/>
      <c r="M79" s="79"/>
      <c r="N79" s="79"/>
      <c r="O79" s="116"/>
    </row>
    <row r="80" spans="2:15" s="1" customFormat="1" ht="14.5" x14ac:dyDescent="0.35">
      <c r="B80" s="115"/>
      <c r="C80"/>
      <c r="D80"/>
      <c r="E80"/>
      <c r="F80"/>
      <c r="G80" s="79"/>
      <c r="H80" s="79"/>
      <c r="I80" s="79"/>
      <c r="J80" s="79"/>
      <c r="K80" s="79"/>
      <c r="L80" s="79"/>
      <c r="M80" s="79"/>
      <c r="N80" s="79"/>
      <c r="O80" s="116"/>
    </row>
    <row r="81" spans="2:15" s="1" customFormat="1" ht="14.5" x14ac:dyDescent="0.35">
      <c r="B81" s="115"/>
      <c r="C81"/>
      <c r="D81"/>
      <c r="E81"/>
      <c r="F81"/>
      <c r="G81" s="79"/>
      <c r="H81" s="79"/>
      <c r="I81" s="79"/>
      <c r="J81" s="79"/>
      <c r="K81" s="79"/>
      <c r="L81" s="79"/>
      <c r="M81" s="79"/>
      <c r="N81" s="79"/>
      <c r="O81" s="116"/>
    </row>
    <row r="82" spans="2:15" s="1" customFormat="1" ht="14.5" x14ac:dyDescent="0.35">
      <c r="B82" s="115"/>
      <c r="C82"/>
      <c r="D82"/>
      <c r="E82"/>
      <c r="F82"/>
      <c r="G82" s="79"/>
      <c r="H82" s="79"/>
      <c r="I82" s="79"/>
      <c r="J82" s="79"/>
      <c r="K82" s="79"/>
      <c r="L82" s="79"/>
      <c r="M82" s="79"/>
      <c r="N82" s="79"/>
      <c r="O82" s="116"/>
    </row>
    <row r="83" spans="2:15" s="1" customFormat="1" ht="14.5" x14ac:dyDescent="0.35">
      <c r="B83" s="115"/>
      <c r="C83"/>
      <c r="D83"/>
      <c r="E83"/>
      <c r="F83"/>
      <c r="G83" s="79"/>
      <c r="H83" s="79"/>
      <c r="I83" s="79"/>
      <c r="J83" s="79"/>
      <c r="K83" s="79"/>
      <c r="L83" s="79"/>
      <c r="M83" s="79"/>
      <c r="N83" s="79"/>
      <c r="O83" s="116"/>
    </row>
    <row r="84" spans="2:15" s="1" customFormat="1" ht="14.5" x14ac:dyDescent="0.35">
      <c r="B84" s="115"/>
      <c r="C84"/>
      <c r="D84"/>
      <c r="E84"/>
      <c r="F84"/>
      <c r="G84" s="79"/>
      <c r="H84" s="79"/>
      <c r="I84" s="79"/>
      <c r="J84" s="79"/>
      <c r="K84" s="79"/>
      <c r="L84" s="79"/>
      <c r="M84" s="79"/>
      <c r="N84" s="79"/>
      <c r="O84" s="116"/>
    </row>
    <row r="85" spans="2:15" s="1" customFormat="1" ht="14.5" x14ac:dyDescent="0.35">
      <c r="B85" s="115"/>
      <c r="C85"/>
      <c r="D85"/>
      <c r="E85"/>
      <c r="F85"/>
      <c r="G85" s="79"/>
      <c r="H85" s="79"/>
      <c r="I85" s="79"/>
      <c r="J85" s="79"/>
      <c r="K85" s="79"/>
      <c r="L85" s="79"/>
      <c r="M85" s="79"/>
      <c r="N85" s="79"/>
      <c r="O85" s="116"/>
    </row>
    <row r="86" spans="2:15" s="1" customFormat="1" ht="14.5" x14ac:dyDescent="0.35">
      <c r="B86" s="115"/>
      <c r="C86"/>
      <c r="D86"/>
      <c r="E86"/>
      <c r="F86"/>
      <c r="G86" s="79"/>
      <c r="H86" s="79"/>
      <c r="I86" s="79"/>
      <c r="J86" s="79"/>
      <c r="K86" s="79"/>
      <c r="L86" s="79"/>
      <c r="M86" s="79"/>
      <c r="N86" s="79"/>
      <c r="O86" s="116"/>
    </row>
    <row r="87" spans="2:15" s="1" customFormat="1" ht="14.5" x14ac:dyDescent="0.35">
      <c r="B87" s="117"/>
      <c r="C87"/>
      <c r="D87"/>
      <c r="E87"/>
      <c r="F87"/>
      <c r="G87" s="80"/>
      <c r="H87" s="80"/>
      <c r="I87" s="80"/>
      <c r="J87" s="80"/>
      <c r="K87" s="80"/>
      <c r="L87" s="80"/>
      <c r="M87" s="80"/>
      <c r="N87" s="80"/>
      <c r="O87" s="118"/>
    </row>
    <row r="88" spans="2:15" s="1" customFormat="1" ht="5" customHeight="1" x14ac:dyDescent="0.35">
      <c r="B88" s="35"/>
      <c r="C88"/>
      <c r="D88"/>
      <c r="E88"/>
      <c r="F88"/>
      <c r="G88" s="23"/>
      <c r="H88" s="23"/>
      <c r="I88" s="23"/>
      <c r="J88" s="23"/>
      <c r="K88" s="23"/>
      <c r="L88" s="23"/>
      <c r="M88" s="23"/>
      <c r="N88" s="23"/>
      <c r="O88" s="37"/>
    </row>
    <row r="89" spans="2:15" s="1" customFormat="1" ht="14.5" x14ac:dyDescent="0.35">
      <c r="B89" s="35" t="s">
        <v>360</v>
      </c>
      <c r="C89"/>
      <c r="D89"/>
      <c r="E89"/>
      <c r="F89"/>
      <c r="G89" s="111">
        <f t="shared" ref="G89:O89" si="3">SUM(G90:G95,G132:G138,G140:G141)</f>
        <v>0</v>
      </c>
      <c r="H89" s="111">
        <f t="shared" si="3"/>
        <v>0</v>
      </c>
      <c r="I89" s="111">
        <f t="shared" si="3"/>
        <v>0</v>
      </c>
      <c r="J89" s="111">
        <f t="shared" si="3"/>
        <v>0</v>
      </c>
      <c r="K89" s="111">
        <f t="shared" si="3"/>
        <v>0</v>
      </c>
      <c r="L89" s="111">
        <f t="shared" si="3"/>
        <v>0</v>
      </c>
      <c r="M89" s="111">
        <f t="shared" si="3"/>
        <v>0</v>
      </c>
      <c r="N89" s="111">
        <f t="shared" si="3"/>
        <v>0</v>
      </c>
      <c r="O89" s="112">
        <f t="shared" si="3"/>
        <v>0</v>
      </c>
    </row>
    <row r="90" spans="2:15" s="1" customFormat="1" ht="14.5" x14ac:dyDescent="0.35">
      <c r="B90" s="5" t="s">
        <v>361</v>
      </c>
      <c r="C90"/>
      <c r="D90"/>
      <c r="E90"/>
      <c r="F90"/>
      <c r="G90" s="80"/>
      <c r="H90" s="80"/>
      <c r="I90" s="80"/>
      <c r="J90" s="80"/>
      <c r="K90" s="80"/>
      <c r="L90" s="80"/>
      <c r="M90" s="80"/>
      <c r="N90" s="78"/>
      <c r="O90" s="114"/>
    </row>
    <row r="91" spans="2:15" s="1" customFormat="1" ht="14.5" x14ac:dyDescent="0.35">
      <c r="B91" s="5" t="s">
        <v>362</v>
      </c>
      <c r="C91"/>
      <c r="D91"/>
      <c r="E91"/>
      <c r="F91"/>
      <c r="G91" s="80"/>
      <c r="H91" s="80"/>
      <c r="I91" s="80"/>
      <c r="J91" s="80"/>
      <c r="K91" s="80"/>
      <c r="L91" s="80"/>
      <c r="M91" s="80"/>
      <c r="N91" s="79"/>
      <c r="O91" s="116"/>
    </row>
    <row r="92" spans="2:15" s="1" customFormat="1" ht="14.5" x14ac:dyDescent="0.35">
      <c r="B92" s="5" t="s">
        <v>363</v>
      </c>
      <c r="C92"/>
      <c r="D92"/>
      <c r="E92"/>
      <c r="F92"/>
      <c r="G92" s="80"/>
      <c r="H92" s="80"/>
      <c r="I92" s="80"/>
      <c r="J92" s="80"/>
      <c r="K92" s="80"/>
      <c r="L92" s="80"/>
      <c r="M92" s="80"/>
      <c r="N92" s="80"/>
      <c r="O92" s="118"/>
    </row>
    <row r="93" spans="2:15" s="1" customFormat="1" ht="14.5" x14ac:dyDescent="0.35">
      <c r="B93" s="56" t="s">
        <v>364</v>
      </c>
      <c r="C93"/>
      <c r="D93"/>
      <c r="E93"/>
      <c r="F93"/>
      <c r="O93" s="6"/>
    </row>
    <row r="94" spans="2:15" s="1" customFormat="1" ht="3" customHeight="1" x14ac:dyDescent="0.35">
      <c r="B94" s="14"/>
      <c r="C94"/>
      <c r="D94"/>
      <c r="E94"/>
      <c r="F94"/>
      <c r="G94" s="23"/>
      <c r="H94" s="23"/>
      <c r="I94" s="23"/>
      <c r="J94" s="23"/>
      <c r="K94" s="23"/>
      <c r="L94" s="23"/>
      <c r="M94" s="23"/>
      <c r="N94" s="23"/>
      <c r="O94" s="37"/>
    </row>
    <row r="95" spans="2:15" s="1" customFormat="1" ht="14.5" x14ac:dyDescent="0.35">
      <c r="B95" s="38" t="s">
        <v>359</v>
      </c>
      <c r="C95"/>
      <c r="D95"/>
      <c r="E95"/>
      <c r="F95"/>
      <c r="G95" s="111">
        <f>SUM(G96:G131)</f>
        <v>0</v>
      </c>
      <c r="H95" s="111">
        <f t="shared" ref="H95:O95" si="4">SUM(H96:H131)</f>
        <v>0</v>
      </c>
      <c r="I95" s="111">
        <f t="shared" si="4"/>
        <v>0</v>
      </c>
      <c r="J95" s="111">
        <f t="shared" si="4"/>
        <v>0</v>
      </c>
      <c r="K95" s="111">
        <f t="shared" si="4"/>
        <v>0</v>
      </c>
      <c r="L95" s="111">
        <f t="shared" si="4"/>
        <v>0</v>
      </c>
      <c r="M95" s="111">
        <f t="shared" si="4"/>
        <v>0</v>
      </c>
      <c r="N95" s="111">
        <f t="shared" si="4"/>
        <v>0</v>
      </c>
      <c r="O95" s="112">
        <f t="shared" si="4"/>
        <v>0</v>
      </c>
    </row>
    <row r="96" spans="2:15" s="1" customFormat="1" ht="14.5" x14ac:dyDescent="0.35">
      <c r="B96" s="160">
        <f t="shared" ref="B96:B131" si="5">B52</f>
        <v>0</v>
      </c>
      <c r="C96"/>
      <c r="D96"/>
      <c r="E96"/>
      <c r="F96"/>
      <c r="G96" s="78"/>
      <c r="H96" s="78"/>
      <c r="I96" s="78"/>
      <c r="J96" s="78"/>
      <c r="K96" s="78"/>
      <c r="L96" s="78"/>
      <c r="M96" s="78"/>
      <c r="N96" s="78"/>
      <c r="O96" s="114"/>
    </row>
    <row r="97" spans="2:15" s="1" customFormat="1" ht="14.5" x14ac:dyDescent="0.35">
      <c r="B97" s="161">
        <f t="shared" si="5"/>
        <v>0</v>
      </c>
      <c r="C97"/>
      <c r="D97"/>
      <c r="E97"/>
      <c r="F97"/>
      <c r="G97" s="79"/>
      <c r="H97" s="79"/>
      <c r="I97" s="79"/>
      <c r="J97" s="79"/>
      <c r="K97" s="79"/>
      <c r="L97" s="79"/>
      <c r="M97" s="79"/>
      <c r="N97" s="79"/>
      <c r="O97" s="116"/>
    </row>
    <row r="98" spans="2:15" s="1" customFormat="1" ht="14.5" x14ac:dyDescent="0.35">
      <c r="B98" s="161">
        <f t="shared" si="5"/>
        <v>0</v>
      </c>
      <c r="C98"/>
      <c r="D98"/>
      <c r="E98"/>
      <c r="F98"/>
      <c r="G98" s="79"/>
      <c r="H98" s="79"/>
      <c r="I98" s="79"/>
      <c r="J98" s="79"/>
      <c r="K98" s="79"/>
      <c r="L98" s="79"/>
      <c r="M98" s="79"/>
      <c r="N98" s="79"/>
      <c r="O98" s="116"/>
    </row>
    <row r="99" spans="2:15" s="1" customFormat="1" ht="14.5" x14ac:dyDescent="0.35">
      <c r="B99" s="161">
        <f t="shared" si="5"/>
        <v>0</v>
      </c>
      <c r="C99"/>
      <c r="D99"/>
      <c r="E99"/>
      <c r="F99"/>
      <c r="G99" s="79"/>
      <c r="H99" s="79"/>
      <c r="I99" s="79"/>
      <c r="J99" s="79"/>
      <c r="K99" s="79"/>
      <c r="L99" s="79"/>
      <c r="M99" s="79"/>
      <c r="N99" s="79"/>
      <c r="O99" s="116"/>
    </row>
    <row r="100" spans="2:15" s="1" customFormat="1" ht="14.5" x14ac:dyDescent="0.35">
      <c r="B100" s="161">
        <f t="shared" si="5"/>
        <v>0</v>
      </c>
      <c r="C100"/>
      <c r="D100"/>
      <c r="E100"/>
      <c r="F100"/>
      <c r="G100" s="79"/>
      <c r="H100" s="79"/>
      <c r="I100" s="79"/>
      <c r="J100" s="79"/>
      <c r="K100" s="79"/>
      <c r="L100" s="79"/>
      <c r="M100" s="79"/>
      <c r="N100" s="79"/>
      <c r="O100" s="116"/>
    </row>
    <row r="101" spans="2:15" s="1" customFormat="1" ht="14.5" x14ac:dyDescent="0.35">
      <c r="B101" s="161">
        <f t="shared" si="5"/>
        <v>0</v>
      </c>
      <c r="C101"/>
      <c r="D101"/>
      <c r="E101"/>
      <c r="F101"/>
      <c r="G101" s="79"/>
      <c r="H101" s="79"/>
      <c r="I101" s="79"/>
      <c r="J101" s="79"/>
      <c r="K101" s="79"/>
      <c r="L101" s="79"/>
      <c r="M101" s="79"/>
      <c r="N101" s="79"/>
      <c r="O101" s="116"/>
    </row>
    <row r="102" spans="2:15" s="1" customFormat="1" ht="14.5" x14ac:dyDescent="0.35">
      <c r="B102" s="161">
        <f t="shared" si="5"/>
        <v>0</v>
      </c>
      <c r="C102"/>
      <c r="D102"/>
      <c r="E102"/>
      <c r="F102"/>
      <c r="G102" s="79"/>
      <c r="H102" s="79"/>
      <c r="I102" s="79"/>
      <c r="J102" s="79"/>
      <c r="K102" s="79"/>
      <c r="L102" s="79"/>
      <c r="M102" s="79"/>
      <c r="N102" s="79"/>
      <c r="O102" s="116"/>
    </row>
    <row r="103" spans="2:15" s="1" customFormat="1" ht="14.5" x14ac:dyDescent="0.35">
      <c r="B103" s="161">
        <f t="shared" si="5"/>
        <v>0</v>
      </c>
      <c r="C103"/>
      <c r="D103"/>
      <c r="E103"/>
      <c r="F103"/>
      <c r="G103" s="79"/>
      <c r="H103" s="79"/>
      <c r="I103" s="79"/>
      <c r="J103" s="79"/>
      <c r="K103" s="79"/>
      <c r="L103" s="79"/>
      <c r="M103" s="79"/>
      <c r="N103" s="79"/>
      <c r="O103" s="116"/>
    </row>
    <row r="104" spans="2:15" s="1" customFormat="1" ht="14.5" x14ac:dyDescent="0.35">
      <c r="B104" s="161">
        <f t="shared" si="5"/>
        <v>0</v>
      </c>
      <c r="C104"/>
      <c r="D104"/>
      <c r="E104"/>
      <c r="F104"/>
      <c r="G104" s="79"/>
      <c r="H104" s="79"/>
      <c r="I104" s="79"/>
      <c r="J104" s="79"/>
      <c r="K104" s="79"/>
      <c r="L104" s="79"/>
      <c r="M104" s="79"/>
      <c r="N104" s="79"/>
      <c r="O104" s="116"/>
    </row>
    <row r="105" spans="2:15" s="1" customFormat="1" ht="14.5" x14ac:dyDescent="0.35">
      <c r="B105" s="161">
        <f t="shared" si="5"/>
        <v>0</v>
      </c>
      <c r="C105"/>
      <c r="D105"/>
      <c r="E105"/>
      <c r="F105"/>
      <c r="G105" s="79"/>
      <c r="H105" s="79"/>
      <c r="I105" s="79"/>
      <c r="J105" s="79"/>
      <c r="K105" s="79"/>
      <c r="L105" s="79"/>
      <c r="M105" s="79"/>
      <c r="N105" s="79"/>
      <c r="O105" s="116"/>
    </row>
    <row r="106" spans="2:15" s="1" customFormat="1" ht="14.5" x14ac:dyDescent="0.35">
      <c r="B106" s="161">
        <f t="shared" si="5"/>
        <v>0</v>
      </c>
      <c r="C106"/>
      <c r="D106"/>
      <c r="E106"/>
      <c r="F106"/>
      <c r="G106" s="79"/>
      <c r="H106" s="79"/>
      <c r="I106" s="79"/>
      <c r="J106" s="79"/>
      <c r="K106" s="79"/>
      <c r="L106" s="79"/>
      <c r="M106" s="79"/>
      <c r="N106" s="79"/>
      <c r="O106" s="116"/>
    </row>
    <row r="107" spans="2:15" s="1" customFormat="1" ht="14.5" x14ac:dyDescent="0.35">
      <c r="B107" s="161">
        <f t="shared" si="5"/>
        <v>0</v>
      </c>
      <c r="C107"/>
      <c r="D107"/>
      <c r="E107"/>
      <c r="F107"/>
      <c r="G107" s="79"/>
      <c r="H107" s="79"/>
      <c r="I107" s="79"/>
      <c r="J107" s="79"/>
      <c r="K107" s="79"/>
      <c r="L107" s="79"/>
      <c r="M107" s="79"/>
      <c r="N107" s="79"/>
      <c r="O107" s="116"/>
    </row>
    <row r="108" spans="2:15" s="1" customFormat="1" ht="14.5" x14ac:dyDescent="0.35">
      <c r="B108" s="161">
        <f t="shared" si="5"/>
        <v>0</v>
      </c>
      <c r="C108"/>
      <c r="D108"/>
      <c r="E108"/>
      <c r="F108"/>
      <c r="G108" s="79"/>
      <c r="H108" s="79"/>
      <c r="I108" s="79"/>
      <c r="J108" s="79"/>
      <c r="K108" s="79"/>
      <c r="L108" s="79"/>
      <c r="M108" s="79"/>
      <c r="N108" s="79"/>
      <c r="O108" s="116"/>
    </row>
    <row r="109" spans="2:15" s="1" customFormat="1" ht="14.5" x14ac:dyDescent="0.35">
      <c r="B109" s="161">
        <f t="shared" si="5"/>
        <v>0</v>
      </c>
      <c r="C109"/>
      <c r="D109"/>
      <c r="E109"/>
      <c r="F109"/>
      <c r="G109" s="79"/>
      <c r="H109" s="79"/>
      <c r="I109" s="79"/>
      <c r="J109" s="79"/>
      <c r="K109" s="79"/>
      <c r="L109" s="79"/>
      <c r="M109" s="79"/>
      <c r="N109" s="79"/>
      <c r="O109" s="116"/>
    </row>
    <row r="110" spans="2:15" s="1" customFormat="1" ht="14.5" x14ac:dyDescent="0.35">
      <c r="B110" s="161">
        <f t="shared" si="5"/>
        <v>0</v>
      </c>
      <c r="C110"/>
      <c r="D110"/>
      <c r="E110"/>
      <c r="F110"/>
      <c r="G110" s="79"/>
      <c r="H110" s="79"/>
      <c r="I110" s="79"/>
      <c r="J110" s="79"/>
      <c r="K110" s="79"/>
      <c r="L110" s="79"/>
      <c r="M110" s="79"/>
      <c r="N110" s="79"/>
      <c r="O110" s="116"/>
    </row>
    <row r="111" spans="2:15" s="1" customFormat="1" ht="14.5" x14ac:dyDescent="0.35">
      <c r="B111" s="161">
        <f t="shared" si="5"/>
        <v>0</v>
      </c>
      <c r="C111"/>
      <c r="D111"/>
      <c r="E111"/>
      <c r="F111"/>
      <c r="G111" s="79"/>
      <c r="H111" s="79"/>
      <c r="I111" s="79"/>
      <c r="J111" s="79"/>
      <c r="K111" s="79"/>
      <c r="L111" s="79"/>
      <c r="M111" s="79"/>
      <c r="N111" s="79"/>
      <c r="O111" s="116"/>
    </row>
    <row r="112" spans="2:15" s="1" customFormat="1" ht="14.5" x14ac:dyDescent="0.35">
      <c r="B112" s="161">
        <f t="shared" si="5"/>
        <v>0</v>
      </c>
      <c r="C112"/>
      <c r="D112"/>
      <c r="E112"/>
      <c r="F112"/>
      <c r="G112" s="79"/>
      <c r="H112" s="79"/>
      <c r="I112" s="79"/>
      <c r="J112" s="79"/>
      <c r="K112" s="79"/>
      <c r="L112" s="79"/>
      <c r="M112" s="79"/>
      <c r="N112" s="79"/>
      <c r="O112" s="116"/>
    </row>
    <row r="113" spans="2:15" s="1" customFormat="1" ht="14.5" x14ac:dyDescent="0.35">
      <c r="B113" s="161">
        <f t="shared" si="5"/>
        <v>0</v>
      </c>
      <c r="C113"/>
      <c r="D113"/>
      <c r="E113"/>
      <c r="F113"/>
      <c r="G113" s="79"/>
      <c r="H113" s="79"/>
      <c r="I113" s="79"/>
      <c r="J113" s="79"/>
      <c r="K113" s="79"/>
      <c r="L113" s="79"/>
      <c r="M113" s="79"/>
      <c r="N113" s="79"/>
      <c r="O113" s="116"/>
    </row>
    <row r="114" spans="2:15" s="1" customFormat="1" ht="14.5" x14ac:dyDescent="0.35">
      <c r="B114" s="161">
        <f t="shared" si="5"/>
        <v>0</v>
      </c>
      <c r="C114"/>
      <c r="D114"/>
      <c r="E114"/>
      <c r="F114"/>
      <c r="G114" s="79"/>
      <c r="H114" s="79"/>
      <c r="I114" s="79"/>
      <c r="J114" s="79"/>
      <c r="K114" s="79"/>
      <c r="L114" s="79"/>
      <c r="M114" s="79"/>
      <c r="N114" s="79"/>
      <c r="O114" s="116"/>
    </row>
    <row r="115" spans="2:15" s="1" customFormat="1" ht="14.5" x14ac:dyDescent="0.35">
      <c r="B115" s="161">
        <f t="shared" si="5"/>
        <v>0</v>
      </c>
      <c r="C115"/>
      <c r="D115"/>
      <c r="E115"/>
      <c r="F115"/>
      <c r="G115" s="79"/>
      <c r="H115" s="79"/>
      <c r="I115" s="79"/>
      <c r="J115" s="79"/>
      <c r="K115" s="79"/>
      <c r="L115" s="79"/>
      <c r="M115" s="79"/>
      <c r="N115" s="79"/>
      <c r="O115" s="116"/>
    </row>
    <row r="116" spans="2:15" s="1" customFormat="1" ht="14.5" x14ac:dyDescent="0.35">
      <c r="B116" s="161">
        <f t="shared" si="5"/>
        <v>0</v>
      </c>
      <c r="C116"/>
      <c r="D116"/>
      <c r="E116"/>
      <c r="F116"/>
      <c r="G116" s="79"/>
      <c r="H116" s="79"/>
      <c r="I116" s="79"/>
      <c r="J116" s="79"/>
      <c r="K116" s="79"/>
      <c r="L116" s="79"/>
      <c r="M116" s="79"/>
      <c r="N116" s="79"/>
      <c r="O116" s="116"/>
    </row>
    <row r="117" spans="2:15" s="1" customFormat="1" ht="14.5" x14ac:dyDescent="0.35">
      <c r="B117" s="161">
        <f t="shared" si="5"/>
        <v>0</v>
      </c>
      <c r="C117"/>
      <c r="D117"/>
      <c r="E117"/>
      <c r="F117"/>
      <c r="G117" s="79"/>
      <c r="H117" s="79"/>
      <c r="I117" s="79"/>
      <c r="J117" s="79"/>
      <c r="K117" s="79"/>
      <c r="L117" s="79"/>
      <c r="M117" s="79"/>
      <c r="N117" s="79"/>
      <c r="O117" s="116"/>
    </row>
    <row r="118" spans="2:15" s="1" customFormat="1" ht="14.5" x14ac:dyDescent="0.35">
      <c r="B118" s="161">
        <f t="shared" si="5"/>
        <v>0</v>
      </c>
      <c r="C118"/>
      <c r="D118"/>
      <c r="E118"/>
      <c r="F118"/>
      <c r="G118" s="79"/>
      <c r="H118" s="79"/>
      <c r="I118" s="79"/>
      <c r="J118" s="79"/>
      <c r="K118" s="79"/>
      <c r="L118" s="79"/>
      <c r="M118" s="79"/>
      <c r="N118" s="79"/>
      <c r="O118" s="116"/>
    </row>
    <row r="119" spans="2:15" s="1" customFormat="1" ht="14.5" x14ac:dyDescent="0.35">
      <c r="B119" s="161">
        <f t="shared" si="5"/>
        <v>0</v>
      </c>
      <c r="C119"/>
      <c r="D119"/>
      <c r="E119"/>
      <c r="F119"/>
      <c r="G119" s="79"/>
      <c r="H119" s="79"/>
      <c r="I119" s="79"/>
      <c r="J119" s="79"/>
      <c r="K119" s="79"/>
      <c r="L119" s="79"/>
      <c r="M119" s="79"/>
      <c r="N119" s="79"/>
      <c r="O119" s="116"/>
    </row>
    <row r="120" spans="2:15" s="1" customFormat="1" ht="14.5" x14ac:dyDescent="0.35">
      <c r="B120" s="161">
        <f t="shared" si="5"/>
        <v>0</v>
      </c>
      <c r="C120"/>
      <c r="D120"/>
      <c r="E120"/>
      <c r="F120"/>
      <c r="G120" s="79"/>
      <c r="H120" s="79"/>
      <c r="I120" s="79"/>
      <c r="J120" s="79"/>
      <c r="K120" s="79"/>
      <c r="L120" s="79"/>
      <c r="M120" s="79"/>
      <c r="N120" s="79"/>
      <c r="O120" s="116"/>
    </row>
    <row r="121" spans="2:15" s="1" customFormat="1" ht="14.5" x14ac:dyDescent="0.35">
      <c r="B121" s="161">
        <f t="shared" si="5"/>
        <v>0</v>
      </c>
      <c r="C121"/>
      <c r="D121"/>
      <c r="E121"/>
      <c r="F121"/>
      <c r="G121" s="79"/>
      <c r="H121" s="79"/>
      <c r="I121" s="79"/>
      <c r="J121" s="79"/>
      <c r="K121" s="79"/>
      <c r="L121" s="79"/>
      <c r="M121" s="79"/>
      <c r="N121" s="79"/>
      <c r="O121" s="116"/>
    </row>
    <row r="122" spans="2:15" s="1" customFormat="1" ht="14.5" x14ac:dyDescent="0.35">
      <c r="B122" s="161">
        <f t="shared" si="5"/>
        <v>0</v>
      </c>
      <c r="C122"/>
      <c r="D122"/>
      <c r="E122"/>
      <c r="F122"/>
      <c r="G122" s="79"/>
      <c r="H122" s="79"/>
      <c r="I122" s="79"/>
      <c r="J122" s="79"/>
      <c r="K122" s="79"/>
      <c r="L122" s="79"/>
      <c r="M122" s="79"/>
      <c r="N122" s="79"/>
      <c r="O122" s="116"/>
    </row>
    <row r="123" spans="2:15" s="1" customFormat="1" ht="14.5" x14ac:dyDescent="0.35">
      <c r="B123" s="161">
        <f t="shared" si="5"/>
        <v>0</v>
      </c>
      <c r="C123"/>
      <c r="D123"/>
      <c r="E123"/>
      <c r="F123"/>
      <c r="G123" s="79"/>
      <c r="H123" s="79"/>
      <c r="I123" s="79"/>
      <c r="J123" s="79"/>
      <c r="K123" s="79"/>
      <c r="L123" s="79"/>
      <c r="M123" s="79"/>
      <c r="N123" s="79"/>
      <c r="O123" s="116"/>
    </row>
    <row r="124" spans="2:15" s="1" customFormat="1" ht="14.5" x14ac:dyDescent="0.35">
      <c r="B124" s="161">
        <f t="shared" si="5"/>
        <v>0</v>
      </c>
      <c r="C124"/>
      <c r="D124"/>
      <c r="E124"/>
      <c r="F124"/>
      <c r="G124" s="79"/>
      <c r="H124" s="79"/>
      <c r="I124" s="79"/>
      <c r="J124" s="79"/>
      <c r="K124" s="79"/>
      <c r="L124" s="79"/>
      <c r="M124" s="79"/>
      <c r="N124" s="79"/>
      <c r="O124" s="116"/>
    </row>
    <row r="125" spans="2:15" s="1" customFormat="1" ht="14.5" x14ac:dyDescent="0.35">
      <c r="B125" s="161">
        <f t="shared" si="5"/>
        <v>0</v>
      </c>
      <c r="C125"/>
      <c r="D125"/>
      <c r="E125"/>
      <c r="F125"/>
      <c r="G125" s="79"/>
      <c r="H125" s="79"/>
      <c r="I125" s="79"/>
      <c r="J125" s="79"/>
      <c r="K125" s="79"/>
      <c r="L125" s="79"/>
      <c r="M125" s="79"/>
      <c r="N125" s="79"/>
      <c r="O125" s="116"/>
    </row>
    <row r="126" spans="2:15" s="1" customFormat="1" ht="14.5" x14ac:dyDescent="0.35">
      <c r="B126" s="161">
        <f t="shared" si="5"/>
        <v>0</v>
      </c>
      <c r="C126"/>
      <c r="D126"/>
      <c r="E126"/>
      <c r="F126"/>
      <c r="G126" s="79"/>
      <c r="H126" s="79"/>
      <c r="I126" s="79"/>
      <c r="J126" s="79"/>
      <c r="K126" s="79"/>
      <c r="L126" s="79"/>
      <c r="M126" s="79"/>
      <c r="N126" s="79"/>
      <c r="O126" s="116"/>
    </row>
    <row r="127" spans="2:15" s="1" customFormat="1" ht="14.5" x14ac:dyDescent="0.35">
      <c r="B127" s="161">
        <f t="shared" si="5"/>
        <v>0</v>
      </c>
      <c r="C127"/>
      <c r="D127"/>
      <c r="E127"/>
      <c r="F127"/>
      <c r="G127" s="79"/>
      <c r="H127" s="79"/>
      <c r="I127" s="79"/>
      <c r="J127" s="79"/>
      <c r="K127" s="79"/>
      <c r="L127" s="79"/>
      <c r="M127" s="79"/>
      <c r="N127" s="79"/>
      <c r="O127" s="116"/>
    </row>
    <row r="128" spans="2:15" s="1" customFormat="1" ht="14.5" x14ac:dyDescent="0.35">
      <c r="B128" s="161">
        <f t="shared" si="5"/>
        <v>0</v>
      </c>
      <c r="C128"/>
      <c r="D128"/>
      <c r="E128"/>
      <c r="F128"/>
      <c r="G128" s="79"/>
      <c r="H128" s="79"/>
      <c r="I128" s="79"/>
      <c r="J128" s="79"/>
      <c r="K128" s="79"/>
      <c r="L128" s="79"/>
      <c r="M128" s="79"/>
      <c r="N128" s="79"/>
      <c r="O128" s="116"/>
    </row>
    <row r="129" spans="2:15" s="1" customFormat="1" ht="14.5" x14ac:dyDescent="0.35">
      <c r="B129" s="161">
        <f t="shared" si="5"/>
        <v>0</v>
      </c>
      <c r="C129"/>
      <c r="D129"/>
      <c r="E129"/>
      <c r="F129"/>
      <c r="G129" s="79"/>
      <c r="H129" s="79"/>
      <c r="I129" s="79"/>
      <c r="J129" s="79"/>
      <c r="K129" s="79"/>
      <c r="L129" s="79"/>
      <c r="M129" s="79"/>
      <c r="N129" s="79"/>
      <c r="O129" s="116"/>
    </row>
    <row r="130" spans="2:15" s="1" customFormat="1" ht="14.5" x14ac:dyDescent="0.35">
      <c r="B130" s="161">
        <f t="shared" si="5"/>
        <v>0</v>
      </c>
      <c r="C130"/>
      <c r="D130"/>
      <c r="E130"/>
      <c r="F130"/>
      <c r="G130" s="79"/>
      <c r="H130" s="79"/>
      <c r="I130" s="79"/>
      <c r="J130" s="79"/>
      <c r="K130" s="79"/>
      <c r="L130" s="79"/>
      <c r="M130" s="79"/>
      <c r="N130" s="79"/>
      <c r="O130" s="116"/>
    </row>
    <row r="131" spans="2:15" s="1" customFormat="1" ht="14.5" x14ac:dyDescent="0.35">
      <c r="B131" s="162">
        <f t="shared" si="5"/>
        <v>0</v>
      </c>
      <c r="C131"/>
      <c r="D131"/>
      <c r="E131"/>
      <c r="F131"/>
      <c r="G131" s="80"/>
      <c r="H131" s="80"/>
      <c r="I131" s="80"/>
      <c r="J131" s="80"/>
      <c r="K131" s="80"/>
      <c r="L131" s="80"/>
      <c r="M131" s="80"/>
      <c r="N131" s="79"/>
      <c r="O131" s="116"/>
    </row>
    <row r="132" spans="2:15" s="1" customFormat="1" ht="14.5" x14ac:dyDescent="0.35">
      <c r="B132" s="5" t="s">
        <v>365</v>
      </c>
      <c r="C132"/>
      <c r="D132"/>
      <c r="E132"/>
      <c r="F132"/>
      <c r="G132" s="80"/>
      <c r="H132" s="80"/>
      <c r="I132" s="80"/>
      <c r="J132" s="80"/>
      <c r="K132" s="80"/>
      <c r="L132" s="80"/>
      <c r="M132" s="80"/>
      <c r="N132" s="79"/>
      <c r="O132" s="116"/>
    </row>
    <row r="133" spans="2:15" s="1" customFormat="1" ht="14.5" x14ac:dyDescent="0.35">
      <c r="B133" s="5" t="s">
        <v>366</v>
      </c>
      <c r="C133"/>
      <c r="D133"/>
      <c r="E133"/>
      <c r="F133"/>
      <c r="G133" s="80"/>
      <c r="H133" s="80"/>
      <c r="I133" s="80"/>
      <c r="J133" s="80"/>
      <c r="K133" s="80"/>
      <c r="L133" s="80"/>
      <c r="M133" s="80"/>
      <c r="N133" s="79"/>
      <c r="O133" s="116"/>
    </row>
    <row r="134" spans="2:15" s="1" customFormat="1" ht="14.5" x14ac:dyDescent="0.35">
      <c r="B134" s="5" t="s">
        <v>367</v>
      </c>
      <c r="C134"/>
      <c r="D134"/>
      <c r="E134"/>
      <c r="F134"/>
      <c r="G134" s="80"/>
      <c r="H134" s="80"/>
      <c r="I134" s="80"/>
      <c r="J134" s="80"/>
      <c r="K134" s="80"/>
      <c r="L134" s="80"/>
      <c r="M134" s="80"/>
      <c r="N134" s="79"/>
      <c r="O134" s="116"/>
    </row>
    <row r="135" spans="2:15" s="1" customFormat="1" ht="14.5" x14ac:dyDescent="0.35">
      <c r="B135" s="5" t="s">
        <v>368</v>
      </c>
      <c r="C135"/>
      <c r="D135"/>
      <c r="E135"/>
      <c r="F135"/>
      <c r="G135" s="80"/>
      <c r="H135" s="80"/>
      <c r="I135" s="80"/>
      <c r="J135" s="80"/>
      <c r="K135" s="80"/>
      <c r="L135" s="80"/>
      <c r="M135" s="80"/>
      <c r="N135" s="79"/>
      <c r="O135" s="116"/>
    </row>
    <row r="136" spans="2:15" s="1" customFormat="1" ht="14.5" x14ac:dyDescent="0.35">
      <c r="B136" s="5" t="s">
        <v>369</v>
      </c>
      <c r="C136"/>
      <c r="D136"/>
      <c r="E136"/>
      <c r="F136"/>
      <c r="G136" s="80"/>
      <c r="H136" s="80"/>
      <c r="I136" s="80"/>
      <c r="J136" s="80"/>
      <c r="K136" s="80"/>
      <c r="L136" s="80"/>
      <c r="M136" s="80"/>
      <c r="N136" s="79"/>
      <c r="O136" s="116"/>
    </row>
    <row r="137" spans="2:15" s="1" customFormat="1" ht="14.5" x14ac:dyDescent="0.35">
      <c r="B137" s="5" t="s">
        <v>370</v>
      </c>
      <c r="C137"/>
      <c r="D137"/>
      <c r="E137"/>
      <c r="F137"/>
      <c r="G137" s="80"/>
      <c r="H137" s="80"/>
      <c r="I137" s="80"/>
      <c r="J137" s="80"/>
      <c r="K137" s="80"/>
      <c r="L137" s="80"/>
      <c r="M137" s="80"/>
      <c r="N137" s="79"/>
      <c r="O137" s="116"/>
    </row>
    <row r="138" spans="2:15" s="1" customFormat="1" ht="14.5" x14ac:dyDescent="0.35">
      <c r="B138" s="5" t="s">
        <v>371</v>
      </c>
      <c r="C138"/>
      <c r="D138"/>
      <c r="E138"/>
      <c r="F138"/>
      <c r="G138" s="80"/>
      <c r="H138" s="80"/>
      <c r="I138" s="80"/>
      <c r="J138" s="80"/>
      <c r="K138" s="80"/>
      <c r="L138" s="80"/>
      <c r="M138" s="80"/>
      <c r="N138" s="80"/>
      <c r="O138" s="118"/>
    </row>
    <row r="139" spans="2:15" s="1" customFormat="1" ht="14.5" x14ac:dyDescent="0.35">
      <c r="B139" s="56" t="s">
        <v>344</v>
      </c>
      <c r="C139"/>
      <c r="D139"/>
      <c r="E139"/>
      <c r="F139"/>
      <c r="G139" s="23"/>
      <c r="H139" s="23"/>
      <c r="I139" s="23"/>
      <c r="J139" s="23"/>
      <c r="K139" s="23"/>
      <c r="L139" s="23"/>
      <c r="M139" s="23"/>
      <c r="N139" s="23"/>
      <c r="O139" s="37"/>
    </row>
    <row r="140" spans="2:15" s="1" customFormat="1" ht="14.5" x14ac:dyDescent="0.35">
      <c r="B140" s="119"/>
      <c r="C140"/>
      <c r="D140"/>
      <c r="E140"/>
      <c r="F140"/>
      <c r="G140" s="78"/>
      <c r="H140" s="78"/>
      <c r="I140" s="78"/>
      <c r="J140" s="78"/>
      <c r="K140" s="78"/>
      <c r="L140" s="78"/>
      <c r="M140" s="78"/>
      <c r="N140" s="78"/>
      <c r="O140" s="114"/>
    </row>
    <row r="141" spans="2:15" s="1" customFormat="1" ht="14.5" x14ac:dyDescent="0.35">
      <c r="B141" s="120"/>
      <c r="C141"/>
      <c r="D141"/>
      <c r="E141"/>
      <c r="F141"/>
      <c r="G141" s="79"/>
      <c r="H141" s="79"/>
      <c r="I141" s="79"/>
      <c r="J141" s="79"/>
      <c r="K141" s="79"/>
      <c r="L141" s="79"/>
      <c r="M141" s="79"/>
      <c r="N141" s="80"/>
      <c r="O141" s="118"/>
    </row>
    <row r="142" spans="2:15" s="1" customFormat="1" ht="14.5" x14ac:dyDescent="0.35">
      <c r="B142" s="49"/>
      <c r="C142"/>
      <c r="D142"/>
      <c r="E142"/>
      <c r="F142"/>
      <c r="G142" s="23"/>
      <c r="H142" s="23"/>
      <c r="I142" s="23"/>
      <c r="J142" s="23"/>
      <c r="K142" s="23"/>
      <c r="L142" s="23"/>
      <c r="M142" s="23"/>
      <c r="N142" s="23"/>
      <c r="O142" s="37"/>
    </row>
    <row r="143" spans="2:15" s="1" customFormat="1" ht="30" customHeight="1" x14ac:dyDescent="0.35">
      <c r="B143" s="33" t="s">
        <v>376</v>
      </c>
      <c r="C143" s="159"/>
      <c r="D143" s="159"/>
      <c r="E143" s="159"/>
      <c r="F143" s="159"/>
      <c r="G143" s="31">
        <v>2023</v>
      </c>
      <c r="H143" s="31">
        <f t="shared" ref="H143:N143" si="6">+G143+1</f>
        <v>2024</v>
      </c>
      <c r="I143" s="31">
        <f t="shared" si="6"/>
        <v>2025</v>
      </c>
      <c r="J143" s="31">
        <f t="shared" si="6"/>
        <v>2026</v>
      </c>
      <c r="K143" s="31">
        <f t="shared" si="6"/>
        <v>2027</v>
      </c>
      <c r="L143" s="31">
        <f t="shared" si="6"/>
        <v>2028</v>
      </c>
      <c r="M143" s="31">
        <f t="shared" si="6"/>
        <v>2029</v>
      </c>
      <c r="N143" s="31">
        <f t="shared" si="6"/>
        <v>2030</v>
      </c>
      <c r="O143" s="20" t="s">
        <v>415</v>
      </c>
    </row>
    <row r="144" spans="2:15" s="1" customFormat="1" ht="14.5" x14ac:dyDescent="0.35">
      <c r="B144" s="130"/>
      <c r="C144"/>
      <c r="D144"/>
      <c r="E144"/>
      <c r="F144"/>
      <c r="O144" s="6"/>
    </row>
    <row r="145" spans="2:15" s="1" customFormat="1" ht="14.5" x14ac:dyDescent="0.35">
      <c r="B145" s="83" t="s">
        <v>346</v>
      </c>
      <c r="C145"/>
      <c r="D145"/>
      <c r="E145"/>
      <c r="F145"/>
      <c r="O145" s="6"/>
    </row>
    <row r="146" spans="2:15" s="1" customFormat="1" ht="14.5" x14ac:dyDescent="0.35">
      <c r="B146" s="131">
        <f>'3_Atividade_METAS_Alta'!B110</f>
        <v>0</v>
      </c>
      <c r="C146"/>
      <c r="D146"/>
      <c r="E146"/>
      <c r="F146"/>
      <c r="G146" s="79"/>
      <c r="H146" s="79"/>
      <c r="I146" s="79"/>
      <c r="J146" s="79"/>
      <c r="K146" s="79"/>
      <c r="L146" s="79"/>
      <c r="M146" s="79"/>
      <c r="N146" s="78"/>
      <c r="O146" s="114"/>
    </row>
    <row r="147" spans="2:15" s="1" customFormat="1" ht="14.5" x14ac:dyDescent="0.35">
      <c r="B147" s="131">
        <f>'3_Atividade_METAS_Alta'!B111</f>
        <v>0</v>
      </c>
      <c r="C147"/>
      <c r="D147"/>
      <c r="E147"/>
      <c r="F147"/>
      <c r="G147" s="79"/>
      <c r="H147" s="79"/>
      <c r="I147" s="79"/>
      <c r="J147" s="79"/>
      <c r="K147" s="79"/>
      <c r="L147" s="79"/>
      <c r="M147" s="79"/>
      <c r="N147" s="79"/>
      <c r="O147" s="116"/>
    </row>
    <row r="148" spans="2:15" s="1" customFormat="1" ht="14.5" x14ac:dyDescent="0.35">
      <c r="B148" s="131">
        <f>'3_Atividade_METAS_Alta'!B112</f>
        <v>0</v>
      </c>
      <c r="C148"/>
      <c r="D148"/>
      <c r="E148"/>
      <c r="F148"/>
      <c r="G148" s="79"/>
      <c r="H148" s="79"/>
      <c r="I148" s="79"/>
      <c r="J148" s="79"/>
      <c r="K148" s="79"/>
      <c r="L148" s="79"/>
      <c r="M148" s="79"/>
      <c r="N148" s="79"/>
      <c r="O148" s="116"/>
    </row>
    <row r="149" spans="2:15" s="1" customFormat="1" ht="14.5" x14ac:dyDescent="0.35">
      <c r="B149" s="131">
        <f>'3_Atividade_METAS_Alta'!B113</f>
        <v>0</v>
      </c>
      <c r="C149"/>
      <c r="D149"/>
      <c r="E149"/>
      <c r="F149"/>
      <c r="G149" s="79"/>
      <c r="H149" s="79"/>
      <c r="I149" s="79"/>
      <c r="J149" s="79"/>
      <c r="K149" s="79"/>
      <c r="L149" s="79"/>
      <c r="M149" s="79"/>
      <c r="N149" s="79"/>
      <c r="O149" s="116"/>
    </row>
    <row r="150" spans="2:15" s="1" customFormat="1" ht="14.5" x14ac:dyDescent="0.35">
      <c r="B150" s="131">
        <f>'3_Atividade_METAS_Alta'!B114</f>
        <v>0</v>
      </c>
      <c r="C150"/>
      <c r="D150"/>
      <c r="E150"/>
      <c r="F150"/>
      <c r="G150" s="79"/>
      <c r="H150" s="79"/>
      <c r="I150" s="79"/>
      <c r="J150" s="79"/>
      <c r="K150" s="79"/>
      <c r="L150" s="79"/>
      <c r="M150" s="79"/>
      <c r="N150" s="79"/>
      <c r="O150" s="116"/>
    </row>
    <row r="151" spans="2:15" s="1" customFormat="1" ht="14.5" x14ac:dyDescent="0.35">
      <c r="B151" s="131">
        <f>'3_Atividade_METAS_Alta'!B115</f>
        <v>0</v>
      </c>
      <c r="C151"/>
      <c r="D151"/>
      <c r="E151"/>
      <c r="F151"/>
      <c r="G151" s="79"/>
      <c r="H151" s="79"/>
      <c r="I151" s="79"/>
      <c r="J151" s="79"/>
      <c r="K151" s="79"/>
      <c r="L151" s="79"/>
      <c r="M151" s="79"/>
      <c r="N151" s="79"/>
      <c r="O151" s="116"/>
    </row>
    <row r="152" spans="2:15" s="1" customFormat="1" ht="14.5" x14ac:dyDescent="0.35">
      <c r="B152" s="131">
        <f>'3_Atividade_METAS_Alta'!B116</f>
        <v>0</v>
      </c>
      <c r="C152"/>
      <c r="D152"/>
      <c r="E152"/>
      <c r="F152"/>
      <c r="G152" s="79"/>
      <c r="H152" s="79"/>
      <c r="I152" s="79"/>
      <c r="J152" s="79"/>
      <c r="K152" s="79"/>
      <c r="L152" s="79"/>
      <c r="M152" s="79"/>
      <c r="N152" s="80"/>
      <c r="O152" s="118"/>
    </row>
    <row r="153" spans="2:15" s="1" customFormat="1" ht="14.5" x14ac:dyDescent="0.35">
      <c r="B153" s="83" t="s">
        <v>347</v>
      </c>
      <c r="C153"/>
      <c r="D153"/>
      <c r="E153"/>
      <c r="F153"/>
      <c r="O153" s="6"/>
    </row>
    <row r="154" spans="2:15" s="1" customFormat="1" ht="14.5" x14ac:dyDescent="0.35">
      <c r="B154" s="131">
        <f>'3_Atividade_METAS_Alta'!B118</f>
        <v>0</v>
      </c>
      <c r="C154"/>
      <c r="D154"/>
      <c r="E154"/>
      <c r="F154"/>
      <c r="G154" s="79"/>
      <c r="H154" s="79"/>
      <c r="I154" s="79"/>
      <c r="J154" s="79"/>
      <c r="K154" s="79"/>
      <c r="L154" s="79"/>
      <c r="M154" s="79"/>
      <c r="N154" s="78"/>
      <c r="O154" s="114"/>
    </row>
    <row r="155" spans="2:15" s="1" customFormat="1" ht="14.5" x14ac:dyDescent="0.35">
      <c r="B155" s="131">
        <f>'3_Atividade_METAS_Alta'!B119</f>
        <v>0</v>
      </c>
      <c r="C155"/>
      <c r="D155"/>
      <c r="E155"/>
      <c r="F155"/>
      <c r="G155" s="79"/>
      <c r="H155" s="79"/>
      <c r="I155" s="79"/>
      <c r="J155" s="79"/>
      <c r="K155" s="79"/>
      <c r="L155" s="79"/>
      <c r="M155" s="79"/>
      <c r="N155" s="79"/>
      <c r="O155" s="116"/>
    </row>
    <row r="156" spans="2:15" s="1" customFormat="1" ht="14.5" x14ac:dyDescent="0.35">
      <c r="B156" s="131">
        <f>'3_Atividade_METAS_Alta'!B120</f>
        <v>0</v>
      </c>
      <c r="C156"/>
      <c r="D156"/>
      <c r="E156"/>
      <c r="F156"/>
      <c r="G156" s="79"/>
      <c r="H156" s="79"/>
      <c r="I156" s="79"/>
      <c r="J156" s="79"/>
      <c r="K156" s="79"/>
      <c r="L156" s="79"/>
      <c r="M156" s="79"/>
      <c r="N156" s="79"/>
      <c r="O156" s="116"/>
    </row>
    <row r="157" spans="2:15" s="1" customFormat="1" ht="14.5" x14ac:dyDescent="0.35">
      <c r="B157" s="131">
        <f>'3_Atividade_METAS_Alta'!B121</f>
        <v>0</v>
      </c>
      <c r="C157"/>
      <c r="D157"/>
      <c r="E157"/>
      <c r="F157"/>
      <c r="G157" s="79"/>
      <c r="H157" s="79"/>
      <c r="I157" s="79"/>
      <c r="J157" s="79"/>
      <c r="K157" s="79"/>
      <c r="L157" s="79"/>
      <c r="M157" s="79"/>
      <c r="N157" s="79"/>
      <c r="O157" s="116"/>
    </row>
    <row r="158" spans="2:15" s="1" customFormat="1" ht="14.5" x14ac:dyDescent="0.35">
      <c r="B158" s="131">
        <f>'3_Atividade_METAS_Alta'!B122</f>
        <v>0</v>
      </c>
      <c r="C158"/>
      <c r="D158"/>
      <c r="E158"/>
      <c r="F158"/>
      <c r="G158" s="79"/>
      <c r="H158" s="79"/>
      <c r="I158" s="79"/>
      <c r="J158" s="79"/>
      <c r="K158" s="79"/>
      <c r="L158" s="79"/>
      <c r="M158" s="79"/>
      <c r="N158" s="79"/>
      <c r="O158" s="116"/>
    </row>
    <row r="159" spans="2:15" s="1" customFormat="1" ht="14.5" x14ac:dyDescent="0.35">
      <c r="B159" s="131">
        <f>'3_Atividade_METAS_Alta'!B123</f>
        <v>0</v>
      </c>
      <c r="C159"/>
      <c r="D159"/>
      <c r="E159"/>
      <c r="F159"/>
      <c r="G159" s="79"/>
      <c r="H159" s="79"/>
      <c r="I159" s="79"/>
      <c r="J159" s="79"/>
      <c r="K159" s="79"/>
      <c r="L159" s="79"/>
      <c r="M159" s="79"/>
      <c r="N159" s="79"/>
      <c r="O159" s="116"/>
    </row>
    <row r="160" spans="2:15" s="1" customFormat="1" ht="14.5" x14ac:dyDescent="0.35">
      <c r="B160" s="131">
        <f>'3_Atividade_METAS_Alta'!B124</f>
        <v>0</v>
      </c>
      <c r="C160"/>
      <c r="D160"/>
      <c r="E160"/>
      <c r="F160"/>
      <c r="G160" s="79"/>
      <c r="H160" s="79"/>
      <c r="I160" s="79"/>
      <c r="J160" s="79"/>
      <c r="K160" s="79"/>
      <c r="L160" s="79"/>
      <c r="M160" s="79"/>
      <c r="N160" s="80"/>
      <c r="O160" s="118"/>
    </row>
    <row r="161" spans="2:15" s="1" customFormat="1" ht="14.5" x14ac:dyDescent="0.35">
      <c r="B161" s="83" t="s">
        <v>351</v>
      </c>
      <c r="C161"/>
      <c r="D161"/>
      <c r="E161"/>
      <c r="F161"/>
      <c r="O161" s="6"/>
    </row>
    <row r="162" spans="2:15" s="1" customFormat="1" ht="14.5" x14ac:dyDescent="0.35">
      <c r="B162" s="131">
        <f>'3_Atividade_METAS_Alta'!B126</f>
        <v>0</v>
      </c>
      <c r="C162"/>
      <c r="D162"/>
      <c r="E162"/>
      <c r="F162"/>
      <c r="G162" s="79"/>
      <c r="H162" s="79"/>
      <c r="I162" s="79"/>
      <c r="J162" s="79"/>
      <c r="K162" s="79"/>
      <c r="L162" s="79"/>
      <c r="M162" s="79"/>
      <c r="N162" s="78"/>
      <c r="O162" s="114"/>
    </row>
    <row r="163" spans="2:15" s="1" customFormat="1" ht="14.5" x14ac:dyDescent="0.35">
      <c r="B163" s="131">
        <f>'3_Atividade_METAS_Alta'!B127</f>
        <v>0</v>
      </c>
      <c r="C163"/>
      <c r="D163"/>
      <c r="E163"/>
      <c r="F163"/>
      <c r="G163" s="79"/>
      <c r="H163" s="79"/>
      <c r="I163" s="79"/>
      <c r="J163" s="79"/>
      <c r="K163" s="79"/>
      <c r="L163" s="79"/>
      <c r="M163" s="79"/>
      <c r="N163" s="79"/>
      <c r="O163" s="116"/>
    </row>
    <row r="164" spans="2:15" s="1" customFormat="1" ht="14.5" x14ac:dyDescent="0.35">
      <c r="B164" s="131">
        <f>'3_Atividade_METAS_Alta'!B128</f>
        <v>0</v>
      </c>
      <c r="C164"/>
      <c r="D164"/>
      <c r="E164"/>
      <c r="F164"/>
      <c r="G164" s="79"/>
      <c r="H164" s="79"/>
      <c r="I164" s="79"/>
      <c r="J164" s="79"/>
      <c r="K164" s="79"/>
      <c r="L164" s="79"/>
      <c r="M164" s="79"/>
      <c r="N164" s="79"/>
      <c r="O164" s="116"/>
    </row>
    <row r="165" spans="2:15" s="1" customFormat="1" ht="14.5" x14ac:dyDescent="0.35">
      <c r="B165" s="131">
        <f>'3_Atividade_METAS_Alta'!B129</f>
        <v>0</v>
      </c>
      <c r="C165"/>
      <c r="D165"/>
      <c r="E165"/>
      <c r="F165"/>
      <c r="G165" s="79"/>
      <c r="H165" s="79"/>
      <c r="I165" s="79"/>
      <c r="J165" s="79"/>
      <c r="K165" s="79"/>
      <c r="L165" s="79"/>
      <c r="M165" s="79"/>
      <c r="N165" s="79"/>
      <c r="O165" s="116"/>
    </row>
    <row r="166" spans="2:15" s="1" customFormat="1" ht="14.5" x14ac:dyDescent="0.35">
      <c r="B166" s="131">
        <f>'3_Atividade_METAS_Alta'!B130</f>
        <v>0</v>
      </c>
      <c r="C166"/>
      <c r="D166"/>
      <c r="E166"/>
      <c r="F166"/>
      <c r="G166" s="79"/>
      <c r="H166" s="79"/>
      <c r="I166" s="79"/>
      <c r="J166" s="79"/>
      <c r="K166" s="79"/>
      <c r="L166" s="79"/>
      <c r="M166" s="79"/>
      <c r="N166" s="79"/>
      <c r="O166" s="116"/>
    </row>
    <row r="167" spans="2:15" s="1" customFormat="1" ht="14.5" x14ac:dyDescent="0.35">
      <c r="B167" s="131">
        <f>'3_Atividade_METAS_Alta'!B131</f>
        <v>0</v>
      </c>
      <c r="C167"/>
      <c r="D167"/>
      <c r="E167"/>
      <c r="F167"/>
      <c r="G167" s="79"/>
      <c r="H167" s="79"/>
      <c r="I167" s="79"/>
      <c r="J167" s="79"/>
      <c r="K167" s="79"/>
      <c r="L167" s="79"/>
      <c r="M167" s="79"/>
      <c r="N167" s="79"/>
      <c r="O167" s="116"/>
    </row>
    <row r="168" spans="2:15" s="1" customFormat="1" ht="14.5" x14ac:dyDescent="0.35">
      <c r="B168" s="131">
        <f>'3_Atividade_METAS_Alta'!B132</f>
        <v>0</v>
      </c>
      <c r="C168"/>
      <c r="D168"/>
      <c r="E168"/>
      <c r="F168"/>
      <c r="G168" s="79"/>
      <c r="H168" s="79"/>
      <c r="I168" s="79"/>
      <c r="J168" s="79"/>
      <c r="K168" s="79"/>
      <c r="L168" s="79"/>
      <c r="M168" s="79"/>
      <c r="N168" s="80"/>
      <c r="O168" s="118"/>
    </row>
    <row r="169" spans="2:15" s="1" customFormat="1" ht="14.5" x14ac:dyDescent="0.35">
      <c r="B169" s="83" t="s">
        <v>352</v>
      </c>
      <c r="C169"/>
      <c r="D169"/>
      <c r="E169"/>
      <c r="F169"/>
      <c r="O169" s="6"/>
    </row>
    <row r="170" spans="2:15" s="1" customFormat="1" ht="14.5" x14ac:dyDescent="0.35">
      <c r="B170" s="131">
        <f>'3_Atividade_METAS_Alta'!B134</f>
        <v>0</v>
      </c>
      <c r="C170"/>
      <c r="D170"/>
      <c r="E170"/>
      <c r="F170"/>
      <c r="G170" s="79"/>
      <c r="H170" s="79"/>
      <c r="I170" s="79"/>
      <c r="J170" s="79"/>
      <c r="K170" s="79"/>
      <c r="L170" s="79"/>
      <c r="M170" s="79"/>
      <c r="N170" s="78"/>
      <c r="O170" s="114"/>
    </row>
    <row r="171" spans="2:15" s="1" customFormat="1" ht="14.5" x14ac:dyDescent="0.35">
      <c r="B171" s="131">
        <f>'3_Atividade_METAS_Alta'!B135</f>
        <v>0</v>
      </c>
      <c r="C171"/>
      <c r="D171"/>
      <c r="E171"/>
      <c r="F171"/>
      <c r="G171" s="79"/>
      <c r="H171" s="79"/>
      <c r="I171" s="79"/>
      <c r="J171" s="79"/>
      <c r="K171" s="79"/>
      <c r="L171" s="79"/>
      <c r="M171" s="79"/>
      <c r="N171" s="79"/>
      <c r="O171" s="116"/>
    </row>
    <row r="172" spans="2:15" s="1" customFormat="1" ht="14.5" x14ac:dyDescent="0.35">
      <c r="B172" s="131">
        <f>'3_Atividade_METAS_Alta'!B136</f>
        <v>0</v>
      </c>
      <c r="C172"/>
      <c r="D172"/>
      <c r="E172"/>
      <c r="F172"/>
      <c r="G172" s="79"/>
      <c r="H172" s="79"/>
      <c r="I172" s="79"/>
      <c r="J172" s="79"/>
      <c r="K172" s="79"/>
      <c r="L172" s="79"/>
      <c r="M172" s="79"/>
      <c r="N172" s="79"/>
      <c r="O172" s="116"/>
    </row>
    <row r="173" spans="2:15" s="1" customFormat="1" ht="14.5" x14ac:dyDescent="0.35">
      <c r="B173" s="131">
        <f>'3_Atividade_METAS_Alta'!B137</f>
        <v>0</v>
      </c>
      <c r="C173"/>
      <c r="D173"/>
      <c r="E173"/>
      <c r="F173"/>
      <c r="G173" s="79"/>
      <c r="H173" s="79"/>
      <c r="I173" s="79"/>
      <c r="J173" s="79"/>
      <c r="K173" s="79"/>
      <c r="L173" s="79"/>
      <c r="M173" s="79"/>
      <c r="N173" s="79"/>
      <c r="O173" s="116"/>
    </row>
    <row r="174" spans="2:15" s="1" customFormat="1" ht="14.5" x14ac:dyDescent="0.35">
      <c r="B174" s="131">
        <f>'3_Atividade_METAS_Alta'!B138</f>
        <v>0</v>
      </c>
      <c r="C174"/>
      <c r="D174"/>
      <c r="E174"/>
      <c r="F174"/>
      <c r="G174" s="79"/>
      <c r="H174" s="79"/>
      <c r="I174" s="79"/>
      <c r="J174" s="79"/>
      <c r="K174" s="79"/>
      <c r="L174" s="79"/>
      <c r="M174" s="79"/>
      <c r="N174" s="79"/>
      <c r="O174" s="116"/>
    </row>
    <row r="175" spans="2:15" s="1" customFormat="1" ht="14.5" x14ac:dyDescent="0.35">
      <c r="B175" s="131">
        <f>'3_Atividade_METAS_Alta'!B141</f>
        <v>0</v>
      </c>
      <c r="C175"/>
      <c r="D175"/>
      <c r="E175"/>
      <c r="F175"/>
      <c r="G175" s="79"/>
      <c r="H175" s="79"/>
      <c r="I175" s="79"/>
      <c r="J175" s="79"/>
      <c r="K175" s="79"/>
      <c r="L175" s="79"/>
      <c r="M175" s="79"/>
      <c r="N175" s="79"/>
      <c r="O175" s="116"/>
    </row>
    <row r="176" spans="2:15" s="1" customFormat="1" ht="14.5" x14ac:dyDescent="0.35">
      <c r="B176" s="131">
        <f>'3_Atividade_METAS_Alta'!B142</f>
        <v>0</v>
      </c>
      <c r="C176"/>
      <c r="D176"/>
      <c r="E176"/>
      <c r="F176"/>
      <c r="G176" s="79"/>
      <c r="H176" s="79"/>
      <c r="I176" s="79"/>
      <c r="J176" s="79"/>
      <c r="K176" s="79"/>
      <c r="L176" s="79"/>
      <c r="M176" s="79"/>
      <c r="N176" s="80"/>
      <c r="O176" s="118"/>
    </row>
    <row r="177" spans="2:15" s="1" customFormat="1" ht="14.5" x14ac:dyDescent="0.35">
      <c r="B177" s="83" t="s">
        <v>354</v>
      </c>
      <c r="C177"/>
      <c r="D177"/>
      <c r="E177"/>
      <c r="F177"/>
      <c r="O177" s="6"/>
    </row>
    <row r="178" spans="2:15" s="1" customFormat="1" ht="14.5" x14ac:dyDescent="0.35">
      <c r="B178" s="131">
        <f>'3_Atividade_METAS_Alta'!B144</f>
        <v>0</v>
      </c>
      <c r="C178"/>
      <c r="D178"/>
      <c r="E178"/>
      <c r="F178"/>
      <c r="G178" s="80"/>
      <c r="H178" s="80"/>
      <c r="I178" s="80"/>
      <c r="J178" s="80"/>
      <c r="K178" s="80"/>
      <c r="L178" s="80"/>
      <c r="M178" s="80"/>
      <c r="N178" s="225"/>
      <c r="O178" s="226"/>
    </row>
    <row r="179" spans="2:15" s="1" customFormat="1" ht="14.5" x14ac:dyDescent="0.35">
      <c r="B179" s="83" t="s">
        <v>377</v>
      </c>
      <c r="C179"/>
      <c r="D179"/>
      <c r="E179"/>
      <c r="F179"/>
      <c r="O179" s="6"/>
    </row>
    <row r="180" spans="2:15" s="1" customFormat="1" ht="14.5" x14ac:dyDescent="0.35">
      <c r="B180" s="131">
        <f>'3_Atividade_METAS_Alta'!B146</f>
        <v>0</v>
      </c>
      <c r="C180"/>
      <c r="D180"/>
      <c r="E180"/>
      <c r="F180"/>
      <c r="G180" s="78"/>
      <c r="H180" s="78"/>
      <c r="I180" s="78"/>
      <c r="J180" s="78"/>
      <c r="K180" s="78"/>
      <c r="L180" s="78"/>
      <c r="M180" s="78"/>
      <c r="N180" s="78"/>
      <c r="O180" s="114"/>
    </row>
    <row r="181" spans="2:15" s="1" customFormat="1" ht="14.5" x14ac:dyDescent="0.35">
      <c r="B181" s="131">
        <f>'3_Atividade_METAS_Alta'!B147</f>
        <v>0</v>
      </c>
      <c r="C181"/>
      <c r="D181"/>
      <c r="E181"/>
      <c r="F181"/>
      <c r="G181" s="79"/>
      <c r="H181" s="79"/>
      <c r="I181" s="79"/>
      <c r="J181" s="79"/>
      <c r="K181" s="79"/>
      <c r="L181" s="79"/>
      <c r="M181" s="79"/>
      <c r="N181" s="79"/>
      <c r="O181" s="116"/>
    </row>
    <row r="182" spans="2:15" s="1" customFormat="1" ht="14.5" x14ac:dyDescent="0.35">
      <c r="B182" s="131">
        <f>'3_Atividade_METAS_Alta'!B148</f>
        <v>0</v>
      </c>
      <c r="C182"/>
      <c r="D182"/>
      <c r="E182"/>
      <c r="F182"/>
      <c r="G182" s="79"/>
      <c r="H182" s="79"/>
      <c r="I182" s="79"/>
      <c r="J182" s="79"/>
      <c r="K182" s="79"/>
      <c r="L182" s="79"/>
      <c r="M182" s="79"/>
      <c r="N182" s="79"/>
      <c r="O182" s="116"/>
    </row>
    <row r="183" spans="2:15" s="1" customFormat="1" ht="14.5" x14ac:dyDescent="0.35">
      <c r="B183" s="131">
        <f>'3_Atividade_METAS_Alta'!B149</f>
        <v>0</v>
      </c>
      <c r="C183"/>
      <c r="D183"/>
      <c r="E183"/>
      <c r="F183"/>
      <c r="G183" s="79"/>
      <c r="H183" s="79"/>
      <c r="I183" s="79"/>
      <c r="J183" s="79"/>
      <c r="K183" s="79"/>
      <c r="L183" s="79"/>
      <c r="M183" s="79"/>
      <c r="N183" s="79"/>
      <c r="O183" s="116"/>
    </row>
    <row r="184" spans="2:15" s="1" customFormat="1" ht="14.5" x14ac:dyDescent="0.35">
      <c r="B184" s="131">
        <f>'3_Atividade_METAS_Alta'!B150</f>
        <v>0</v>
      </c>
      <c r="C184"/>
      <c r="D184"/>
      <c r="E184"/>
      <c r="F184"/>
      <c r="G184" s="79"/>
      <c r="H184" s="79"/>
      <c r="I184" s="79"/>
      <c r="J184" s="79"/>
      <c r="K184" s="79"/>
      <c r="L184" s="79"/>
      <c r="M184" s="79"/>
      <c r="N184" s="79"/>
      <c r="O184" s="116"/>
    </row>
    <row r="185" spans="2:15" s="1" customFormat="1" ht="14.5" x14ac:dyDescent="0.35">
      <c r="B185" s="131">
        <f>'3_Atividade_METAS_Alta'!B151</f>
        <v>0</v>
      </c>
      <c r="C185"/>
      <c r="D185"/>
      <c r="E185"/>
      <c r="F185"/>
      <c r="G185" s="79"/>
      <c r="H185" s="79"/>
      <c r="I185" s="79"/>
      <c r="J185" s="79"/>
      <c r="K185" s="79"/>
      <c r="L185" s="79"/>
      <c r="M185" s="79"/>
      <c r="N185" s="79"/>
      <c r="O185" s="116"/>
    </row>
    <row r="186" spans="2:15" s="1" customFormat="1" ht="14.5" x14ac:dyDescent="0.35">
      <c r="B186" s="131">
        <f>'3_Atividade_METAS_Alta'!B152</f>
        <v>0</v>
      </c>
      <c r="C186"/>
      <c r="D186"/>
      <c r="E186"/>
      <c r="F186"/>
      <c r="G186" s="79"/>
      <c r="H186" s="79"/>
      <c r="I186" s="79"/>
      <c r="J186" s="79"/>
      <c r="K186" s="79"/>
      <c r="L186" s="79"/>
      <c r="M186" s="79"/>
      <c r="N186" s="80"/>
      <c r="O186" s="118"/>
    </row>
    <row r="187" spans="2:15" s="1" customFormat="1" ht="14.5" x14ac:dyDescent="0.35">
      <c r="B187" s="18"/>
      <c r="C187"/>
      <c r="D187"/>
      <c r="E187"/>
      <c r="F187"/>
      <c r="O187" s="6"/>
    </row>
    <row r="188" spans="2:15" s="1" customFormat="1" ht="30" customHeight="1" x14ac:dyDescent="0.35">
      <c r="B188" s="140" t="s">
        <v>380</v>
      </c>
      <c r="C188" s="159"/>
      <c r="D188" s="159"/>
      <c r="E188" s="159"/>
      <c r="F188" s="159"/>
      <c r="G188" s="31">
        <v>2023</v>
      </c>
      <c r="H188" s="31">
        <f t="shared" ref="H188:N188" si="7">+G188+1</f>
        <v>2024</v>
      </c>
      <c r="I188" s="31">
        <f t="shared" si="7"/>
        <v>2025</v>
      </c>
      <c r="J188" s="31">
        <f t="shared" si="7"/>
        <v>2026</v>
      </c>
      <c r="K188" s="31">
        <f t="shared" si="7"/>
        <v>2027</v>
      </c>
      <c r="L188" s="31">
        <f t="shared" si="7"/>
        <v>2028</v>
      </c>
      <c r="M188" s="31">
        <f t="shared" si="7"/>
        <v>2029</v>
      </c>
      <c r="N188" s="31">
        <f t="shared" si="7"/>
        <v>2030</v>
      </c>
      <c r="O188" s="20" t="s">
        <v>415</v>
      </c>
    </row>
    <row r="189" spans="2:15" s="1" customFormat="1" ht="5" customHeight="1" x14ac:dyDescent="0.35">
      <c r="B189" s="83"/>
      <c r="C189"/>
      <c r="D189"/>
      <c r="E189"/>
      <c r="F189"/>
      <c r="G189" s="109"/>
      <c r="H189" s="109"/>
      <c r="I189" s="109"/>
      <c r="J189" s="109"/>
      <c r="K189" s="109"/>
      <c r="L189" s="109"/>
      <c r="M189" s="109"/>
      <c r="N189" s="109"/>
      <c r="O189" s="110"/>
    </row>
    <row r="190" spans="2:15" s="1" customFormat="1" ht="14.5" x14ac:dyDescent="0.35">
      <c r="B190" s="39" t="s">
        <v>381</v>
      </c>
      <c r="C190"/>
      <c r="D190"/>
      <c r="E190"/>
      <c r="F190"/>
      <c r="G190" s="109"/>
      <c r="H190" s="109"/>
      <c r="I190" s="109"/>
      <c r="J190" s="109"/>
      <c r="K190" s="109"/>
      <c r="L190" s="109"/>
      <c r="M190" s="109"/>
      <c r="N190" s="109"/>
      <c r="O190" s="110"/>
    </row>
    <row r="191" spans="2:15" s="1" customFormat="1" ht="14.5" x14ac:dyDescent="0.35">
      <c r="B191" s="56" t="s">
        <v>468</v>
      </c>
      <c r="C191"/>
      <c r="D191"/>
      <c r="E191"/>
      <c r="F191"/>
      <c r="G191" s="78"/>
      <c r="H191" s="78"/>
      <c r="I191" s="78"/>
      <c r="J191" s="78"/>
      <c r="K191" s="78"/>
      <c r="L191" s="78"/>
      <c r="M191" s="78"/>
      <c r="N191" s="78"/>
      <c r="O191" s="114"/>
    </row>
    <row r="192" spans="2:15" s="1" customFormat="1" ht="8" customHeight="1" x14ac:dyDescent="0.35">
      <c r="B192" s="18"/>
      <c r="C192"/>
      <c r="D192"/>
      <c r="E192"/>
      <c r="F192"/>
      <c r="O192" s="6"/>
    </row>
    <row r="193" spans="1:15" s="1" customFormat="1" ht="14.5" x14ac:dyDescent="0.35">
      <c r="B193" s="35" t="s">
        <v>382</v>
      </c>
      <c r="C193"/>
      <c r="D193"/>
      <c r="E193"/>
      <c r="F193"/>
      <c r="G193" s="54"/>
      <c r="H193" s="54"/>
      <c r="I193" s="54"/>
      <c r="J193" s="54"/>
      <c r="K193" s="54"/>
      <c r="L193" s="54"/>
      <c r="M193" s="54"/>
      <c r="N193" s="54"/>
      <c r="O193" s="126"/>
    </row>
    <row r="194" spans="1:15" s="1" customFormat="1" ht="14.5" x14ac:dyDescent="0.35">
      <c r="B194" s="56" t="s">
        <v>383</v>
      </c>
      <c r="C194"/>
      <c r="D194"/>
      <c r="E194"/>
      <c r="F194"/>
      <c r="G194" s="78"/>
      <c r="H194" s="78"/>
      <c r="I194" s="78"/>
      <c r="J194" s="78"/>
      <c r="K194" s="78"/>
      <c r="L194" s="78"/>
      <c r="M194" s="78"/>
      <c r="N194" s="78"/>
      <c r="O194" s="114"/>
    </row>
    <row r="195" spans="1:15" s="1" customFormat="1" ht="14.5" x14ac:dyDescent="0.35">
      <c r="B195" s="56" t="s">
        <v>384</v>
      </c>
      <c r="C195"/>
      <c r="D195"/>
      <c r="E195"/>
      <c r="F195"/>
      <c r="G195" s="79"/>
      <c r="H195" s="79"/>
      <c r="I195" s="79"/>
      <c r="J195" s="79"/>
      <c r="K195" s="79"/>
      <c r="L195" s="79"/>
      <c r="M195" s="79"/>
      <c r="N195" s="79"/>
      <c r="O195" s="116"/>
    </row>
    <row r="196" spans="1:15" s="1" customFormat="1" ht="14.5" x14ac:dyDescent="0.35">
      <c r="B196" s="56" t="s">
        <v>385</v>
      </c>
      <c r="C196"/>
      <c r="D196"/>
      <c r="E196"/>
      <c r="F196"/>
      <c r="G196" s="79"/>
      <c r="H196" s="79"/>
      <c r="I196" s="79"/>
      <c r="J196" s="79"/>
      <c r="K196" s="79"/>
      <c r="L196" s="79"/>
      <c r="M196" s="79"/>
      <c r="N196" s="79"/>
      <c r="O196" s="116"/>
    </row>
    <row r="197" spans="1:15" s="1" customFormat="1" ht="16.5" x14ac:dyDescent="0.35">
      <c r="B197" s="56" t="s">
        <v>475</v>
      </c>
      <c r="C197"/>
      <c r="D197"/>
      <c r="E197"/>
      <c r="F197"/>
      <c r="G197" s="80"/>
      <c r="H197" s="80"/>
      <c r="I197" s="80"/>
      <c r="J197" s="80"/>
      <c r="K197" s="80"/>
      <c r="L197" s="80"/>
      <c r="M197" s="80"/>
      <c r="N197" s="80"/>
      <c r="O197" s="118"/>
    </row>
    <row r="198" spans="1:15" s="1" customFormat="1" ht="8" customHeight="1" x14ac:dyDescent="0.35">
      <c r="B198" s="18"/>
      <c r="C198"/>
      <c r="D198"/>
      <c r="E198"/>
      <c r="F198"/>
      <c r="O198" s="6"/>
    </row>
    <row r="199" spans="1:15" s="1" customFormat="1" ht="14.5" x14ac:dyDescent="0.35">
      <c r="B199" s="39" t="s">
        <v>386</v>
      </c>
      <c r="C199"/>
      <c r="D199"/>
      <c r="E199"/>
      <c r="F199"/>
      <c r="G199" s="54">
        <f t="shared" ref="G199:O199" si="8">SUM(G200:G215)</f>
        <v>0</v>
      </c>
      <c r="H199" s="54">
        <f t="shared" si="8"/>
        <v>0</v>
      </c>
      <c r="I199" s="54">
        <f t="shared" si="8"/>
        <v>0</v>
      </c>
      <c r="J199" s="54">
        <f t="shared" si="8"/>
        <v>0</v>
      </c>
      <c r="K199" s="54">
        <f t="shared" si="8"/>
        <v>0</v>
      </c>
      <c r="L199" s="54">
        <f t="shared" si="8"/>
        <v>0</v>
      </c>
      <c r="M199" s="54">
        <f t="shared" si="8"/>
        <v>0</v>
      </c>
      <c r="N199" s="54">
        <f t="shared" si="8"/>
        <v>0</v>
      </c>
      <c r="O199" s="126">
        <f t="shared" si="8"/>
        <v>0</v>
      </c>
    </row>
    <row r="200" spans="1:15" s="1" customFormat="1" ht="14.5" x14ac:dyDescent="0.35">
      <c r="B200" s="56" t="s">
        <v>387</v>
      </c>
      <c r="C200"/>
      <c r="D200"/>
      <c r="E200"/>
      <c r="F200"/>
      <c r="G200" s="78"/>
      <c r="H200" s="78"/>
      <c r="I200" s="78"/>
      <c r="J200" s="78"/>
      <c r="K200" s="78"/>
      <c r="L200" s="78"/>
      <c r="M200" s="78"/>
      <c r="N200" s="78"/>
      <c r="O200" s="114"/>
    </row>
    <row r="201" spans="1:15" s="1" customFormat="1" ht="14.5" x14ac:dyDescent="0.35">
      <c r="B201" s="56" t="s">
        <v>388</v>
      </c>
      <c r="C201"/>
      <c r="D201"/>
      <c r="E201"/>
      <c r="F201"/>
      <c r="G201" s="79"/>
      <c r="H201" s="79"/>
      <c r="I201" s="79"/>
      <c r="J201" s="79"/>
      <c r="K201" s="79"/>
      <c r="L201" s="79"/>
      <c r="M201" s="79"/>
      <c r="N201" s="79"/>
      <c r="O201" s="116"/>
    </row>
    <row r="202" spans="1:15" s="1" customFormat="1" ht="14.5" x14ac:dyDescent="0.35">
      <c r="B202" s="56" t="s">
        <v>389</v>
      </c>
      <c r="C202"/>
      <c r="D202"/>
      <c r="E202"/>
      <c r="F202"/>
      <c r="G202" s="78"/>
      <c r="H202" s="78"/>
      <c r="I202" s="78"/>
      <c r="J202" s="78"/>
      <c r="K202" s="78"/>
      <c r="L202" s="78"/>
      <c r="M202" s="78"/>
      <c r="N202" s="79"/>
      <c r="O202" s="116"/>
    </row>
    <row r="203" spans="1:15" s="1" customFormat="1" ht="14.5" x14ac:dyDescent="0.35">
      <c r="A203" s="52"/>
      <c r="B203" s="56" t="s">
        <v>390</v>
      </c>
      <c r="C203"/>
      <c r="D203"/>
      <c r="E203"/>
      <c r="F203"/>
      <c r="G203" s="79"/>
      <c r="H203" s="79"/>
      <c r="I203" s="79"/>
      <c r="J203" s="79"/>
      <c r="K203" s="79"/>
      <c r="L203" s="79"/>
      <c r="M203" s="79"/>
      <c r="N203" s="79"/>
      <c r="O203" s="116"/>
    </row>
    <row r="204" spans="1:15" s="1" customFormat="1" ht="14.5" x14ac:dyDescent="0.35">
      <c r="B204" s="56" t="s">
        <v>391</v>
      </c>
      <c r="C204"/>
      <c r="D204"/>
      <c r="E204"/>
      <c r="F204"/>
      <c r="G204" s="78"/>
      <c r="H204" s="78"/>
      <c r="I204" s="78"/>
      <c r="J204" s="78"/>
      <c r="K204" s="78"/>
      <c r="L204" s="78"/>
      <c r="M204" s="78"/>
      <c r="N204" s="79"/>
      <c r="O204" s="116"/>
    </row>
    <row r="205" spans="1:15" s="1" customFormat="1" ht="14.5" x14ac:dyDescent="0.35">
      <c r="A205" s="52"/>
      <c r="B205" s="56" t="s">
        <v>392</v>
      </c>
      <c r="C205"/>
      <c r="D205"/>
      <c r="E205"/>
      <c r="F205"/>
      <c r="G205" s="79"/>
      <c r="H205" s="79"/>
      <c r="I205" s="79"/>
      <c r="J205" s="79"/>
      <c r="K205" s="79"/>
      <c r="L205" s="79"/>
      <c r="M205" s="79"/>
      <c r="N205" s="79"/>
      <c r="O205" s="116"/>
    </row>
    <row r="206" spans="1:15" s="1" customFormat="1" ht="14.5" x14ac:dyDescent="0.35">
      <c r="A206" s="52"/>
      <c r="B206" s="56" t="s">
        <v>393</v>
      </c>
      <c r="C206"/>
      <c r="D206"/>
      <c r="E206"/>
      <c r="F206"/>
      <c r="G206" s="78"/>
      <c r="H206" s="78"/>
      <c r="I206" s="78"/>
      <c r="J206" s="78"/>
      <c r="K206" s="78"/>
      <c r="L206" s="78"/>
      <c r="M206" s="78"/>
      <c r="N206" s="79"/>
      <c r="O206" s="116"/>
    </row>
    <row r="207" spans="1:15" s="1" customFormat="1" ht="14.5" x14ac:dyDescent="0.35">
      <c r="A207" s="52"/>
      <c r="B207" s="56" t="s">
        <v>394</v>
      </c>
      <c r="C207"/>
      <c r="D207"/>
      <c r="E207"/>
      <c r="F207"/>
      <c r="G207" s="79"/>
      <c r="H207" s="79"/>
      <c r="I207" s="79"/>
      <c r="J207" s="79"/>
      <c r="K207" s="79"/>
      <c r="L207" s="79"/>
      <c r="M207" s="79"/>
      <c r="N207" s="79"/>
      <c r="O207" s="116"/>
    </row>
    <row r="208" spans="1:15" s="1" customFormat="1" ht="14.5" x14ac:dyDescent="0.35">
      <c r="B208" s="56" t="s">
        <v>395</v>
      </c>
      <c r="C208"/>
      <c r="D208"/>
      <c r="E208"/>
      <c r="F208"/>
      <c r="G208" s="78"/>
      <c r="H208" s="78"/>
      <c r="I208" s="78"/>
      <c r="J208" s="78"/>
      <c r="K208" s="78"/>
      <c r="L208" s="78"/>
      <c r="M208" s="78"/>
      <c r="N208" s="79"/>
      <c r="O208" s="116"/>
    </row>
    <row r="209" spans="1:16" s="1" customFormat="1" ht="14.5" x14ac:dyDescent="0.35">
      <c r="B209" s="56" t="s">
        <v>396</v>
      </c>
      <c r="C209"/>
      <c r="D209"/>
      <c r="E209"/>
      <c r="F209"/>
      <c r="G209" s="79"/>
      <c r="H209" s="79"/>
      <c r="I209" s="79"/>
      <c r="J209" s="79"/>
      <c r="K209" s="79"/>
      <c r="L209" s="79"/>
      <c r="M209" s="79"/>
      <c r="N209" s="79"/>
      <c r="O209" s="116"/>
    </row>
    <row r="210" spans="1:16" s="1" customFormat="1" ht="29" x14ac:dyDescent="0.35">
      <c r="B210" s="108" t="s">
        <v>397</v>
      </c>
      <c r="C210"/>
      <c r="D210"/>
      <c r="E210"/>
      <c r="F210"/>
      <c r="G210" s="78"/>
      <c r="H210" s="78"/>
      <c r="I210" s="78"/>
      <c r="J210" s="78"/>
      <c r="K210" s="78"/>
      <c r="L210" s="78"/>
      <c r="M210" s="78"/>
      <c r="N210" s="79"/>
      <c r="O210" s="116"/>
    </row>
    <row r="211" spans="1:16" s="1" customFormat="1" ht="14.5" x14ac:dyDescent="0.35">
      <c r="B211" s="56" t="s">
        <v>366</v>
      </c>
      <c r="C211"/>
      <c r="D211"/>
      <c r="E211"/>
      <c r="F211"/>
      <c r="G211" s="79"/>
      <c r="H211" s="79"/>
      <c r="I211" s="79"/>
      <c r="J211" s="79"/>
      <c r="K211" s="79"/>
      <c r="L211" s="79"/>
      <c r="M211" s="79"/>
      <c r="N211" s="79"/>
      <c r="O211" s="116"/>
    </row>
    <row r="212" spans="1:16" s="1" customFormat="1" ht="14.5" x14ac:dyDescent="0.35">
      <c r="B212" s="56" t="s">
        <v>365</v>
      </c>
      <c r="C212"/>
      <c r="D212"/>
      <c r="E212"/>
      <c r="F212"/>
      <c r="G212" s="78"/>
      <c r="H212" s="78"/>
      <c r="I212" s="78"/>
      <c r="J212" s="78"/>
      <c r="K212" s="78"/>
      <c r="L212" s="78"/>
      <c r="M212" s="78"/>
      <c r="N212" s="79"/>
      <c r="O212" s="116"/>
    </row>
    <row r="213" spans="1:16" s="1" customFormat="1" ht="14.5" x14ac:dyDescent="0.35">
      <c r="B213" s="56" t="s">
        <v>369</v>
      </c>
      <c r="C213"/>
      <c r="D213"/>
      <c r="E213"/>
      <c r="F213"/>
      <c r="G213" s="79"/>
      <c r="H213" s="79"/>
      <c r="I213" s="79"/>
      <c r="J213" s="79"/>
      <c r="K213" s="79"/>
      <c r="L213" s="79"/>
      <c r="M213" s="79"/>
      <c r="N213" s="79"/>
      <c r="O213" s="116"/>
    </row>
    <row r="214" spans="1:16" s="1" customFormat="1" ht="14.5" x14ac:dyDescent="0.35">
      <c r="B214" s="56" t="s">
        <v>370</v>
      </c>
      <c r="C214"/>
      <c r="D214"/>
      <c r="E214"/>
      <c r="F214"/>
      <c r="G214" s="78"/>
      <c r="H214" s="78"/>
      <c r="I214" s="78"/>
      <c r="J214" s="78"/>
      <c r="K214" s="78"/>
      <c r="L214" s="78"/>
      <c r="M214" s="78"/>
      <c r="N214" s="79"/>
      <c r="O214" s="116"/>
    </row>
    <row r="215" spans="1:16" s="1" customFormat="1" ht="14.5" x14ac:dyDescent="0.35">
      <c r="B215" s="56" t="s">
        <v>398</v>
      </c>
      <c r="C215"/>
      <c r="D215"/>
      <c r="E215"/>
      <c r="F215"/>
      <c r="G215" s="79"/>
      <c r="H215" s="79"/>
      <c r="I215" s="79"/>
      <c r="J215" s="79"/>
      <c r="K215" s="79"/>
      <c r="L215" s="79"/>
      <c r="M215" s="79"/>
      <c r="N215" s="80"/>
      <c r="O215" s="118"/>
    </row>
    <row r="216" spans="1:16" s="1" customFormat="1" ht="8" customHeight="1" x14ac:dyDescent="0.35">
      <c r="B216" s="83"/>
      <c r="C216"/>
      <c r="D216"/>
      <c r="E216"/>
      <c r="F216"/>
      <c r="G216" s="58"/>
      <c r="H216" s="58"/>
      <c r="I216" s="58"/>
      <c r="J216" s="58"/>
      <c r="K216" s="58"/>
      <c r="L216" s="58"/>
      <c r="M216" s="58"/>
      <c r="N216" s="58"/>
      <c r="O216" s="142"/>
    </row>
    <row r="217" spans="1:16" s="1" customFormat="1" ht="14.5" x14ac:dyDescent="0.35">
      <c r="B217" s="39" t="s">
        <v>399</v>
      </c>
      <c r="C217"/>
      <c r="D217"/>
      <c r="E217"/>
      <c r="F217"/>
      <c r="G217" s="79"/>
      <c r="H217" s="79"/>
      <c r="I217" s="79"/>
      <c r="J217" s="79"/>
      <c r="K217" s="79"/>
      <c r="L217" s="79"/>
      <c r="M217" s="79"/>
      <c r="N217" s="225"/>
      <c r="O217" s="226"/>
    </row>
    <row r="218" spans="1:16" s="1" customFormat="1" ht="8" customHeight="1" x14ac:dyDescent="0.35">
      <c r="B218" s="39"/>
      <c r="C218"/>
      <c r="D218"/>
      <c r="E218"/>
      <c r="F218"/>
      <c r="G218" s="48"/>
      <c r="H218" s="48"/>
      <c r="I218" s="48"/>
      <c r="J218" s="48"/>
      <c r="K218" s="48"/>
      <c r="L218" s="48"/>
      <c r="M218" s="48"/>
      <c r="N218" s="48"/>
      <c r="O218" s="143"/>
    </row>
    <row r="219" spans="1:16" s="1" customFormat="1" ht="14.5" x14ac:dyDescent="0.35">
      <c r="B219" s="144" t="s">
        <v>400</v>
      </c>
      <c r="C219" s="28"/>
      <c r="D219" s="28"/>
      <c r="E219" s="28"/>
      <c r="F219" s="28"/>
      <c r="G219" s="133"/>
      <c r="H219" s="133"/>
      <c r="I219" s="133"/>
      <c r="J219" s="133"/>
      <c r="K219" s="133"/>
      <c r="L219" s="133"/>
      <c r="M219" s="133"/>
      <c r="N219" s="227"/>
      <c r="O219" s="228"/>
    </row>
    <row r="220" spans="1:16" ht="14.5" x14ac:dyDescent="0.35"/>
    <row r="221" spans="1:16" ht="14.5" x14ac:dyDescent="0.35">
      <c r="A221" t="s">
        <v>327</v>
      </c>
      <c r="B221" t="s">
        <v>327</v>
      </c>
      <c r="C221" t="s">
        <v>327</v>
      </c>
      <c r="D221" t="s">
        <v>327</v>
      </c>
      <c r="E221" t="s">
        <v>327</v>
      </c>
      <c r="F221" t="s">
        <v>327</v>
      </c>
      <c r="G221" t="s">
        <v>327</v>
      </c>
      <c r="H221" t="s">
        <v>327</v>
      </c>
      <c r="I221" t="s">
        <v>327</v>
      </c>
      <c r="J221" t="s">
        <v>327</v>
      </c>
      <c r="K221" t="s">
        <v>327</v>
      </c>
      <c r="L221" t="s">
        <v>327</v>
      </c>
      <c r="M221" t="s">
        <v>327</v>
      </c>
      <c r="N221" t="s">
        <v>327</v>
      </c>
      <c r="O221" t="s">
        <v>327</v>
      </c>
      <c r="P221" t="s">
        <v>327</v>
      </c>
    </row>
    <row r="222" spans="1:16" ht="15" customHeight="1" x14ac:dyDescent="0.35"/>
    <row r="223" spans="1:16" ht="15" customHeight="1" x14ac:dyDescent="0.35"/>
    <row r="224" spans="1:16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</sheetData>
  <sheetProtection algorithmName="SHA-512" hashValue="OBLg3s5Y5JX0WXklZ8wCCYsmtanbQISTyxcCqy9rDKp62GOjn5wQMPQUi5/doRp+lgmgL+Ep4xtcAm4a9Sz+zA==" saltValue="hVdIkbMOPs2ROvlR67sa0w==" spinCount="100000" sheet="1" objects="1" scenarios="1"/>
  <mergeCells count="3">
    <mergeCell ref="D2:O2"/>
    <mergeCell ref="B4:O4"/>
    <mergeCell ref="B8:O14"/>
  </mergeCells>
  <dataValidations count="1">
    <dataValidation type="list" errorStyle="warning" allowBlank="1" showInputMessage="1" showErrorMessage="1" errorTitle="Município não existente" error="Por favor selecionar o município a partir da lista." sqref="B52:B87" xr:uid="{00000000-0002-0000-0800-000000000000}">
      <formula1>Municípios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8C232E559AC5478DEFE100163B8247" ma:contentTypeVersion="16" ma:contentTypeDescription="Create a new document." ma:contentTypeScope="" ma:versionID="afd6ebc696205ab29b8997563172f545">
  <xsd:schema xmlns:xsd="http://www.w3.org/2001/XMLSchema" xmlns:xs="http://www.w3.org/2001/XMLSchema" xmlns:p="http://schemas.microsoft.com/office/2006/metadata/properties" xmlns:ns2="ffb916c7-e4f3-4e30-a4c4-8154945e780c" xmlns:ns3="94fe9b39-5eca-46cc-bff3-c9fb943f8049" targetNamespace="http://schemas.microsoft.com/office/2006/metadata/properties" ma:root="true" ma:fieldsID="ca91ebb8a6594061447a91191c08829c" ns2:_="" ns3:_="">
    <xsd:import namespace="ffb916c7-e4f3-4e30-a4c4-8154945e780c"/>
    <xsd:import namespace="94fe9b39-5eca-46cc-bff3-c9fb943f80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b916c7-e4f3-4e30-a4c4-8154945e7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714f7e0-883e-495a-8f8b-5d9c150dc7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fe9b39-5eca-46cc-bff3-c9fb943f804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f9d9efc-4e53-469e-8c12-4c68509a6326}" ma:internalName="TaxCatchAll" ma:showField="CatchAllData" ma:web="94fe9b39-5eca-46cc-bff3-c9fb943f80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AD7318-0DC9-4C1A-828C-8B822B3585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b916c7-e4f3-4e30-a4c4-8154945e780c"/>
    <ds:schemaRef ds:uri="94fe9b39-5eca-46cc-bff3-c9fb943f80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20F497-7CE5-44B3-A618-A623CEF6F8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41</vt:i4>
      </vt:variant>
      <vt:variant>
        <vt:lpstr>Intervalos com Nome</vt:lpstr>
      </vt:variant>
      <vt:variant>
        <vt:i4>2</vt:i4>
      </vt:variant>
    </vt:vector>
  </HeadingPairs>
  <TitlesOfParts>
    <vt:vector size="43" baseType="lpstr">
      <vt:lpstr>Capa</vt:lpstr>
      <vt:lpstr>Instruções de preenchimento</vt:lpstr>
      <vt:lpstr>1_Caracterização</vt:lpstr>
      <vt:lpstr>2_Infraestruturas_Alta</vt:lpstr>
      <vt:lpstr>3_Atividade_METAS_Alta</vt:lpstr>
      <vt:lpstr>4_Invest-Medidas-Alta (Resumo)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5_Infraestruturas_Baixa</vt:lpstr>
      <vt:lpstr>6_Atividade_METAS_Baixa</vt:lpstr>
      <vt:lpstr>7_Invest-Medidas-Baixa (Resumo)</vt:lpstr>
      <vt:lpstr>7.1</vt:lpstr>
      <vt:lpstr>7.2</vt:lpstr>
      <vt:lpstr>7.3</vt:lpstr>
      <vt:lpstr>7.4</vt:lpstr>
      <vt:lpstr>7.5</vt:lpstr>
      <vt:lpstr>7.6</vt:lpstr>
      <vt:lpstr>7.7</vt:lpstr>
      <vt:lpstr>7.8</vt:lpstr>
      <vt:lpstr>7.9</vt:lpstr>
      <vt:lpstr>7.10</vt:lpstr>
      <vt:lpstr>7.11</vt:lpstr>
      <vt:lpstr>7.12</vt:lpstr>
      <vt:lpstr>7.13</vt:lpstr>
      <vt:lpstr>7.14</vt:lpstr>
      <vt:lpstr>7.15</vt:lpstr>
      <vt:lpstr>8_Fluxograma IO</vt:lpstr>
      <vt:lpstr>Aux</vt:lpstr>
      <vt:lpstr>Municípios</vt:lpstr>
      <vt:lpstr>'7.15'!Títulos_de_Impressão</vt:lpstr>
    </vt:vector>
  </TitlesOfParts>
  <Manager/>
  <Company>ERSAR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DSR</dc:creator>
  <cp:keywords/>
  <dc:description/>
  <cp:lastModifiedBy>Alcino Cortesão</cp:lastModifiedBy>
  <cp:revision/>
  <cp:lastPrinted>2024-02-16T15:58:39Z</cp:lastPrinted>
  <dcterms:created xsi:type="dcterms:W3CDTF">2021-10-10T16:44:31Z</dcterms:created>
  <dcterms:modified xsi:type="dcterms:W3CDTF">2024-02-16T16:04:22Z</dcterms:modified>
  <cp:category/>
  <cp:contentStatus/>
</cp:coreProperties>
</file>